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0894" windowHeight="6453" tabRatio="789" activeTab="6"/>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refMode="R1C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17" i="6" l="1"/>
  <c r="B22" i="6" s="1"/>
  <c r="B42" i="6" s="1"/>
  <c r="G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c r="T2494" i="5"/>
  <c r="V5" i="5"/>
  <c r="V6" i="5"/>
  <c r="V7" i="5"/>
  <c r="V8" i="5"/>
  <c r="V9" i="5"/>
  <c r="V11" i="5"/>
  <c r="R11" i="5" s="1"/>
  <c r="V12" i="5"/>
  <c r="V13" i="5"/>
  <c r="R13" i="5" s="1"/>
  <c r="V15" i="5"/>
  <c r="R15" i="5" s="1"/>
  <c r="V16" i="5"/>
  <c r="V17" i="5"/>
  <c r="V19" i="5"/>
  <c r="V20" i="5"/>
  <c r="V21" i="5"/>
  <c r="V22" i="5"/>
  <c r="V23" i="5"/>
  <c r="R23" i="5" s="1"/>
  <c r="V25" i="5"/>
  <c r="R25" i="5" s="1"/>
  <c r="V26" i="5"/>
  <c r="V27" i="5"/>
  <c r="V28" i="5"/>
  <c r="V29" i="5"/>
  <c r="R29" i="5" s="1"/>
  <c r="V33" i="5"/>
  <c r="X33" i="5" s="1"/>
  <c r="V35" i="5"/>
  <c r="V36" i="5"/>
  <c r="R36" i="5" s="1"/>
  <c r="X36" i="5"/>
  <c r="V37" i="5"/>
  <c r="V38" i="5"/>
  <c r="V39" i="5"/>
  <c r="R39" i="5" s="1"/>
  <c r="V41" i="5"/>
  <c r="V43" i="5"/>
  <c r="V44" i="5"/>
  <c r="V45" i="5"/>
  <c r="X45" i="5" s="1"/>
  <c r="V48" i="5"/>
  <c r="V49" i="5"/>
  <c r="V51" i="5"/>
  <c r="V52" i="5"/>
  <c r="R52" i="5" s="1"/>
  <c r="V53" i="5"/>
  <c r="R53" i="5" s="1"/>
  <c r="V54" i="5"/>
  <c r="V56" i="5"/>
  <c r="V57" i="5"/>
  <c r="V58" i="5"/>
  <c r="V59" i="5"/>
  <c r="V60" i="5"/>
  <c r="V61" i="5"/>
  <c r="R61" i="5" s="1"/>
  <c r="V63" i="5"/>
  <c r="X63" i="5" s="1"/>
  <c r="V65" i="5"/>
  <c r="V67" i="5"/>
  <c r="V68" i="5"/>
  <c r="V69" i="5"/>
  <c r="R69" i="5" s="1"/>
  <c r="V70" i="5"/>
  <c r="V71" i="5"/>
  <c r="V72" i="5"/>
  <c r="V73" i="5"/>
  <c r="R73" i="5" s="1"/>
  <c r="V74" i="5"/>
  <c r="V75" i="5"/>
  <c r="V76" i="5"/>
  <c r="R76" i="5" s="1"/>
  <c r="V77" i="5"/>
  <c r="R77" i="5" s="1"/>
  <c r="V79" i="5"/>
  <c r="V80" i="5"/>
  <c r="V81" i="5"/>
  <c r="R81" i="5" s="1"/>
  <c r="V83" i="5"/>
  <c r="V84" i="5"/>
  <c r="V85" i="5"/>
  <c r="V87" i="5"/>
  <c r="R87" i="5" s="1"/>
  <c r="V88" i="5"/>
  <c r="V89" i="5"/>
  <c r="V91" i="5"/>
  <c r="AB92" i="5"/>
  <c r="V92" i="5"/>
  <c r="V93" i="5"/>
  <c r="V94" i="5"/>
  <c r="V95" i="5"/>
  <c r="V96" i="5"/>
  <c r="R96" i="5" s="1"/>
  <c r="V97" i="5"/>
  <c r="V99" i="5"/>
  <c r="V100" i="5"/>
  <c r="R100" i="5" s="1"/>
  <c r="V101" i="5"/>
  <c r="V102" i="5"/>
  <c r="V103" i="5"/>
  <c r="V104" i="5"/>
  <c r="V105" i="5"/>
  <c r="R105" i="5" s="1"/>
  <c r="V106" i="5"/>
  <c r="V107" i="5"/>
  <c r="V108" i="5"/>
  <c r="R108" i="5" s="1"/>
  <c r="V109" i="5"/>
  <c r="R109" i="5" s="1"/>
  <c r="V110" i="5"/>
  <c r="V111" i="5"/>
  <c r="V112" i="5"/>
  <c r="V113" i="5"/>
  <c r="R113" i="5" s="1"/>
  <c r="V115" i="5"/>
  <c r="V116" i="5"/>
  <c r="V117" i="5"/>
  <c r="R117" i="5" s="1"/>
  <c r="V118" i="5"/>
  <c r="V119" i="5"/>
  <c r="V121" i="5"/>
  <c r="V122" i="5"/>
  <c r="V123" i="5"/>
  <c r="R123" i="5" s="1"/>
  <c r="V124" i="5"/>
  <c r="V125" i="5"/>
  <c r="R125" i="5" s="1"/>
  <c r="V127" i="5"/>
  <c r="V128" i="5"/>
  <c r="V129" i="5"/>
  <c r="V131" i="5"/>
  <c r="V132" i="5"/>
  <c r="R132" i="5" s="1"/>
  <c r="V133" i="5"/>
  <c r="R133" i="5" s="1"/>
  <c r="V134" i="5"/>
  <c r="V135" i="5"/>
  <c r="V137" i="5"/>
  <c r="R137" i="5" s="1"/>
  <c r="V139" i="5"/>
  <c r="X139" i="5" s="1"/>
  <c r="V140" i="5"/>
  <c r="V143" i="5"/>
  <c r="V145" i="5"/>
  <c r="R145" i="5" s="1"/>
  <c r="V147" i="5"/>
  <c r="R147" i="5" s="1"/>
  <c r="V148" i="5"/>
  <c r="V149" i="5"/>
  <c r="X149" i="5" s="1"/>
  <c r="V150" i="5"/>
  <c r="V151" i="5"/>
  <c r="R151" i="5" s="1"/>
  <c r="V152" i="5"/>
  <c r="V153" i="5"/>
  <c r="V154" i="5"/>
  <c r="V155" i="5"/>
  <c r="R155" i="5" s="1"/>
  <c r="V156" i="5"/>
  <c r="V157" i="5"/>
  <c r="R157" i="5" s="1"/>
  <c r="V159" i="5"/>
  <c r="R159" i="5" s="1"/>
  <c r="V160" i="5"/>
  <c r="V161" i="5"/>
  <c r="V163" i="5"/>
  <c r="R163" i="5" s="1"/>
  <c r="V164" i="5"/>
  <c r="R164" i="5" s="1"/>
  <c r="V165" i="5"/>
  <c r="R165" i="5" s="1"/>
  <c r="V166" i="5"/>
  <c r="V167" i="5"/>
  <c r="V168" i="5"/>
  <c r="V169" i="5"/>
  <c r="R169" i="5" s="1"/>
  <c r="V171" i="5"/>
  <c r="V172" i="5"/>
  <c r="V173" i="5"/>
  <c r="R173" i="5" s="1"/>
  <c r="V174" i="5"/>
  <c r="R174" i="5" s="1"/>
  <c r="V175" i="5"/>
  <c r="V176" i="5"/>
  <c r="V177" i="5"/>
  <c r="R177" i="5" s="1"/>
  <c r="V179" i="5"/>
  <c r="R179" i="5" s="1"/>
  <c r="V180" i="5"/>
  <c r="V181" i="5"/>
  <c r="X181" i="5" s="1"/>
  <c r="V182" i="5"/>
  <c r="V183" i="5"/>
  <c r="V184" i="5"/>
  <c r="V185" i="5"/>
  <c r="X185" i="5"/>
  <c r="V186" i="5"/>
  <c r="R186" i="5" s="1"/>
  <c r="V187" i="5"/>
  <c r="V188" i="5"/>
  <c r="V189" i="5"/>
  <c r="R189" i="5" s="1"/>
  <c r="V190" i="5"/>
  <c r="V191" i="5"/>
  <c r="V192" i="5"/>
  <c r="V193" i="5"/>
  <c r="V194" i="5"/>
  <c r="V196" i="5"/>
  <c r="V197" i="5"/>
  <c r="R197" i="5" s="1"/>
  <c r="V198" i="5"/>
  <c r="V199" i="5"/>
  <c r="V200" i="5"/>
  <c r="V201" i="5"/>
  <c r="R201" i="5" s="1"/>
  <c r="V202" i="5"/>
  <c r="V204" i="5"/>
  <c r="V205" i="5"/>
  <c r="V206" i="5"/>
  <c r="V207" i="5"/>
  <c r="V208" i="5"/>
  <c r="V209" i="5"/>
  <c r="V210" i="5"/>
  <c r="V211" i="5"/>
  <c r="R211" i="5" s="1"/>
  <c r="V212" i="5"/>
  <c r="V213" i="5"/>
  <c r="V215" i="5"/>
  <c r="V216" i="5"/>
  <c r="V217" i="5"/>
  <c r="V218" i="5"/>
  <c r="V220" i="5"/>
  <c r="V221" i="5"/>
  <c r="V222" i="5"/>
  <c r="V223" i="5"/>
  <c r="V224" i="5"/>
  <c r="V225" i="5"/>
  <c r="V226" i="5"/>
  <c r="V228" i="5"/>
  <c r="V229" i="5"/>
  <c r="V231" i="5"/>
  <c r="X231" i="5" s="1"/>
  <c r="V232" i="5"/>
  <c r="V233" i="5"/>
  <c r="R233" i="5" s="1"/>
  <c r="V234" i="5"/>
  <c r="V236" i="5"/>
  <c r="V237" i="5"/>
  <c r="R237" i="5" s="1"/>
  <c r="V238" i="5"/>
  <c r="V239" i="5"/>
  <c r="V240" i="5"/>
  <c r="V241" i="5"/>
  <c r="V242" i="5"/>
  <c r="V244" i="5"/>
  <c r="V245" i="5"/>
  <c r="R245" i="5" s="1"/>
  <c r="V246" i="5"/>
  <c r="V247" i="5"/>
  <c r="V248" i="5"/>
  <c r="V249" i="5"/>
  <c r="X249" i="5" s="1"/>
  <c r="V251" i="5"/>
  <c r="V252" i="5"/>
  <c r="V253" i="5"/>
  <c r="V254" i="5"/>
  <c r="V255" i="5"/>
  <c r="V256" i="5"/>
  <c r="V257" i="5"/>
  <c r="V258" i="5"/>
  <c r="V260" i="5"/>
  <c r="V261" i="5"/>
  <c r="R261" i="5" s="1"/>
  <c r="V262" i="5"/>
  <c r="V264" i="5"/>
  <c r="R264" i="5" s="1"/>
  <c r="V265" i="5"/>
  <c r="V266" i="5"/>
  <c r="V267" i="5"/>
  <c r="R267" i="5" s="1"/>
  <c r="V268" i="5"/>
  <c r="V269" i="5"/>
  <c r="V270" i="5"/>
  <c r="V271" i="5"/>
  <c r="V272" i="5"/>
  <c r="S273" i="5"/>
  <c r="V273" i="5"/>
  <c r="V274" i="5"/>
  <c r="V276" i="5"/>
  <c r="V277" i="5"/>
  <c r="V278" i="5"/>
  <c r="V280" i="5"/>
  <c r="V281" i="5"/>
  <c r="V282" i="5"/>
  <c r="V284" i="5"/>
  <c r="V285" i="5"/>
  <c r="R285" i="5" s="1"/>
  <c r="V286" i="5"/>
  <c r="V287" i="5"/>
  <c r="X287" i="5" s="1"/>
  <c r="V288" i="5"/>
  <c r="V289" i="5"/>
  <c r="V290" i="5"/>
  <c r="V292" i="5"/>
  <c r="V293" i="5"/>
  <c r="V295" i="5"/>
  <c r="V296" i="5"/>
  <c r="V297" i="5"/>
  <c r="V300" i="5"/>
  <c r="V301" i="5"/>
  <c r="R301" i="5" s="1"/>
  <c r="V302" i="5"/>
  <c r="V303" i="5"/>
  <c r="V305" i="5"/>
  <c r="V306" i="5"/>
  <c r="V307" i="5"/>
  <c r="V308" i="5"/>
  <c r="V310" i="5"/>
  <c r="V311" i="5"/>
  <c r="V312" i="5"/>
  <c r="V313" i="5"/>
  <c r="V314" i="5"/>
  <c r="V315" i="5"/>
  <c r="R315" i="5" s="1"/>
  <c r="V316" i="5"/>
  <c r="V317" i="5"/>
  <c r="V318" i="5"/>
  <c r="V319" i="5"/>
  <c r="R319" i="5" s="1"/>
  <c r="V320" i="5"/>
  <c r="V321" i="5"/>
  <c r="V322" i="5"/>
  <c r="V324" i="5"/>
  <c r="V325" i="5"/>
  <c r="R325" i="5" s="1"/>
  <c r="V326" i="5"/>
  <c r="V327" i="5"/>
  <c r="V328" i="5"/>
  <c r="V329" i="5"/>
  <c r="V330" i="5"/>
  <c r="V332" i="5"/>
  <c r="V333" i="5"/>
  <c r="R333" i="5" s="1"/>
  <c r="X333" i="5"/>
  <c r="V334" i="5"/>
  <c r="V335" i="5"/>
  <c r="V336" i="5"/>
  <c r="V337" i="5"/>
  <c r="V338" i="5"/>
  <c r="V340" i="5"/>
  <c r="V341" i="5"/>
  <c r="V342" i="5"/>
  <c r="V343" i="5"/>
  <c r="R343" i="5" s="1"/>
  <c r="V344" i="5"/>
  <c r="V345" i="5"/>
  <c r="V346" i="5"/>
  <c r="V348" i="5"/>
  <c r="V349" i="5"/>
  <c r="R349" i="5" s="1"/>
  <c r="V350" i="5"/>
  <c r="V351" i="5"/>
  <c r="V352" i="5"/>
  <c r="V353" i="5"/>
  <c r="V354" i="5"/>
  <c r="V356" i="5"/>
  <c r="AB357" i="5"/>
  <c r="V357" i="5"/>
  <c r="X357" i="5"/>
  <c r="V360" i="5"/>
  <c r="V361" i="5"/>
  <c r="X361" i="5"/>
  <c r="V362" i="5"/>
  <c r="V364" i="5"/>
  <c r="AB365" i="5"/>
  <c r="V365" i="5"/>
  <c r="V367" i="5"/>
  <c r="R367" i="5" s="1"/>
  <c r="V368" i="5"/>
  <c r="V369" i="5"/>
  <c r="V370" i="5"/>
  <c r="V372" i="5"/>
  <c r="V373" i="5"/>
  <c r="R373" i="5" s="1"/>
  <c r="V374" i="5"/>
  <c r="V375" i="5"/>
  <c r="V376" i="5"/>
  <c r="V377" i="5"/>
  <c r="V378" i="5"/>
  <c r="V380" i="5"/>
  <c r="V381" i="5"/>
  <c r="V383" i="5"/>
  <c r="V384" i="5"/>
  <c r="V385" i="5"/>
  <c r="R385" i="5" s="1"/>
  <c r="V386" i="5"/>
  <c r="V388" i="5"/>
  <c r="V389" i="5"/>
  <c r="X389" i="5" s="1"/>
  <c r="V390" i="5"/>
  <c r="V391" i="5"/>
  <c r="V392" i="5"/>
  <c r="V393" i="5"/>
  <c r="V394" i="5"/>
  <c r="V396" i="5"/>
  <c r="V397" i="5"/>
  <c r="V398" i="5"/>
  <c r="V399" i="5"/>
  <c r="R399" i="5" s="1"/>
  <c r="V400" i="5"/>
  <c r="V401" i="5"/>
  <c r="V402" i="5"/>
  <c r="V404" i="5"/>
  <c r="V405" i="5"/>
  <c r="R405" i="5" s="1"/>
  <c r="V406" i="5"/>
  <c r="V407" i="5"/>
  <c r="V408" i="5"/>
  <c r="V409" i="5"/>
  <c r="V410" i="5"/>
  <c r="V412" i="5"/>
  <c r="V413" i="5"/>
  <c r="R413" i="5" s="1"/>
  <c r="V414" i="5"/>
  <c r="V415" i="5"/>
  <c r="V416" i="5"/>
  <c r="V418" i="5"/>
  <c r="V419" i="5"/>
  <c r="B420" i="5"/>
  <c r="C420" i="5"/>
  <c r="V420" i="5"/>
  <c r="B421" i="5"/>
  <c r="C421" i="5"/>
  <c r="B422" i="5"/>
  <c r="C422" i="5"/>
  <c r="V422" i="5" s="1"/>
  <c r="B423" i="5"/>
  <c r="C423" i="5"/>
  <c r="B424" i="5"/>
  <c r="C424" i="5"/>
  <c r="V424" i="5" s="1"/>
  <c r="B425" i="5"/>
  <c r="C425" i="5"/>
  <c r="B426" i="5"/>
  <c r="C426" i="5"/>
  <c r="V426" i="5"/>
  <c r="B427" i="5"/>
  <c r="C427" i="5"/>
  <c r="V427" i="5" s="1"/>
  <c r="F427" i="5" s="1"/>
  <c r="B428" i="5"/>
  <c r="C428" i="5"/>
  <c r="V428" i="5" s="1"/>
  <c r="B429" i="5"/>
  <c r="C429" i="5"/>
  <c r="AB429" i="5" s="1"/>
  <c r="B430" i="5"/>
  <c r="C430" i="5"/>
  <c r="V430" i="5"/>
  <c r="B431" i="5"/>
  <c r="AB431" i="5" s="1"/>
  <c r="C431" i="5"/>
  <c r="V431" i="5" s="1"/>
  <c r="I431" i="5" s="1"/>
  <c r="B432" i="5"/>
  <c r="C432" i="5"/>
  <c r="V432" i="5" s="1"/>
  <c r="B433" i="5"/>
  <c r="C433" i="5"/>
  <c r="B434" i="5"/>
  <c r="C434" i="5"/>
  <c r="V434" i="5"/>
  <c r="B435" i="5"/>
  <c r="C435" i="5"/>
  <c r="V435" i="5" s="1"/>
  <c r="I435" i="5" s="1"/>
  <c r="B436" i="5"/>
  <c r="C436" i="5"/>
  <c r="V436" i="5" s="1"/>
  <c r="B437" i="5"/>
  <c r="C437" i="5"/>
  <c r="V437" i="5"/>
  <c r="B438" i="5"/>
  <c r="C438" i="5"/>
  <c r="V438" i="5"/>
  <c r="B439" i="5"/>
  <c r="AB439" i="5" s="1"/>
  <c r="C439" i="5"/>
  <c r="B440" i="5"/>
  <c r="C440" i="5"/>
  <c r="V440" i="5"/>
  <c r="B441" i="5"/>
  <c r="C441" i="5"/>
  <c r="V441" i="5"/>
  <c r="B442" i="5"/>
  <c r="C442" i="5"/>
  <c r="V442" i="5"/>
  <c r="B443" i="5"/>
  <c r="C443" i="5"/>
  <c r="V443" i="5" s="1"/>
  <c r="E443" i="5" s="1"/>
  <c r="X443" i="5" s="1"/>
  <c r="B444" i="5"/>
  <c r="C444" i="5"/>
  <c r="V444" i="5" s="1"/>
  <c r="B445" i="5"/>
  <c r="C445" i="5"/>
  <c r="AB445" i="5" s="1"/>
  <c r="B446" i="5"/>
  <c r="C446" i="5"/>
  <c r="V446" i="5"/>
  <c r="B447" i="5"/>
  <c r="AB447" i="5" s="1"/>
  <c r="C447" i="5"/>
  <c r="V447" i="5" s="1"/>
  <c r="E447" i="5" s="1"/>
  <c r="X447" i="5" s="1"/>
  <c r="B448" i="5"/>
  <c r="C448" i="5"/>
  <c r="V448" i="5" s="1"/>
  <c r="B449" i="5"/>
  <c r="C449" i="5"/>
  <c r="B450" i="5"/>
  <c r="C450" i="5"/>
  <c r="V450" i="5"/>
  <c r="B451" i="5"/>
  <c r="C451" i="5"/>
  <c r="V451" i="5" s="1"/>
  <c r="B452" i="5"/>
  <c r="C452" i="5"/>
  <c r="V452" i="5" s="1"/>
  <c r="B453" i="5"/>
  <c r="C453" i="5"/>
  <c r="B454" i="5"/>
  <c r="C454" i="5"/>
  <c r="V454" i="5" s="1"/>
  <c r="B455" i="5"/>
  <c r="C455" i="5"/>
  <c r="V455" i="5"/>
  <c r="B456" i="5"/>
  <c r="C456" i="5"/>
  <c r="V456" i="5"/>
  <c r="B457" i="5"/>
  <c r="AB457" i="5" s="1"/>
  <c r="C457" i="5"/>
  <c r="B458" i="5"/>
  <c r="C458" i="5"/>
  <c r="B459" i="5"/>
  <c r="AB459" i="5" s="1"/>
  <c r="C459" i="5"/>
  <c r="V459" i="5"/>
  <c r="R459" i="5"/>
  <c r="B460" i="5"/>
  <c r="C460" i="5"/>
  <c r="V460" i="5"/>
  <c r="B461" i="5"/>
  <c r="C461" i="5"/>
  <c r="AB461" i="5" s="1"/>
  <c r="B462" i="5"/>
  <c r="C462" i="5"/>
  <c r="V462" i="5"/>
  <c r="B463" i="5"/>
  <c r="AB463" i="5" s="1"/>
  <c r="C463" i="5"/>
  <c r="V463" i="5"/>
  <c r="F463" i="5"/>
  <c r="B464" i="5"/>
  <c r="C464" i="5"/>
  <c r="V464" i="5"/>
  <c r="B465" i="5"/>
  <c r="C465" i="5"/>
  <c r="B466" i="5"/>
  <c r="C466" i="5"/>
  <c r="V466" i="5"/>
  <c r="B467" i="5"/>
  <c r="C467" i="5"/>
  <c r="V467" i="5"/>
  <c r="J467" i="5"/>
  <c r="B468" i="5"/>
  <c r="C468" i="5"/>
  <c r="V468" i="5"/>
  <c r="B469" i="5"/>
  <c r="C469" i="5"/>
  <c r="AB469" i="5" s="1"/>
  <c r="B470" i="5"/>
  <c r="C470" i="5"/>
  <c r="V470" i="5"/>
  <c r="B471" i="5"/>
  <c r="AB471" i="5" s="1"/>
  <c r="C471" i="5"/>
  <c r="B472" i="5"/>
  <c r="C472" i="5"/>
  <c r="V472" i="5"/>
  <c r="B473" i="5"/>
  <c r="C473" i="5"/>
  <c r="B474" i="5"/>
  <c r="C474" i="5"/>
  <c r="V474" i="5" s="1"/>
  <c r="B475" i="5"/>
  <c r="C475" i="5"/>
  <c r="V475" i="5"/>
  <c r="H475" i="5" s="1"/>
  <c r="B476" i="5"/>
  <c r="C476" i="5"/>
  <c r="V476" i="5" s="1"/>
  <c r="B477" i="5"/>
  <c r="C477" i="5"/>
  <c r="B478" i="5"/>
  <c r="C478" i="5"/>
  <c r="V478" i="5" s="1"/>
  <c r="B479" i="5"/>
  <c r="C479" i="5"/>
  <c r="V479" i="5"/>
  <c r="B480" i="5"/>
  <c r="C480" i="5"/>
  <c r="V480" i="5"/>
  <c r="B481" i="5"/>
  <c r="AB481" i="5" s="1"/>
  <c r="C481" i="5"/>
  <c r="B482" i="5"/>
  <c r="C482" i="5"/>
  <c r="V482" i="5"/>
  <c r="B483" i="5"/>
  <c r="C483" i="5"/>
  <c r="V483" i="5"/>
  <c r="B484" i="5"/>
  <c r="C484" i="5"/>
  <c r="V484" i="5"/>
  <c r="B485" i="5"/>
  <c r="C485" i="5"/>
  <c r="AB485" i="5" s="1"/>
  <c r="B486" i="5"/>
  <c r="C486" i="5"/>
  <c r="V486" i="5"/>
  <c r="B487" i="5"/>
  <c r="AB487" i="5" s="1"/>
  <c r="C487" i="5"/>
  <c r="B488" i="5"/>
  <c r="C488" i="5"/>
  <c r="V488" i="5"/>
  <c r="B489" i="5"/>
  <c r="C489" i="5"/>
  <c r="B490" i="5"/>
  <c r="C490" i="5"/>
  <c r="B491" i="5"/>
  <c r="C491" i="5"/>
  <c r="V491" i="5"/>
  <c r="R491" i="5"/>
  <c r="B492" i="5"/>
  <c r="C492" i="5"/>
  <c r="V492" i="5"/>
  <c r="B493" i="5"/>
  <c r="AB493" i="5" s="1"/>
  <c r="C493" i="5"/>
  <c r="B494" i="5"/>
  <c r="C494" i="5"/>
  <c r="B495" i="5"/>
  <c r="AB495" i="5" s="1"/>
  <c r="C495" i="5"/>
  <c r="V495" i="5" s="1"/>
  <c r="B496" i="5"/>
  <c r="C496" i="5"/>
  <c r="V496" i="5" s="1"/>
  <c r="B497" i="5"/>
  <c r="C497" i="5"/>
  <c r="B498" i="5"/>
  <c r="C498" i="5"/>
  <c r="V498" i="5" s="1"/>
  <c r="B499" i="5"/>
  <c r="AB499" i="5" s="1"/>
  <c r="C499" i="5"/>
  <c r="V499" i="5" s="1"/>
  <c r="B500" i="5"/>
  <c r="C500" i="5"/>
  <c r="V500" i="5"/>
  <c r="B501" i="5"/>
  <c r="C501" i="5"/>
  <c r="B502" i="5"/>
  <c r="C502" i="5"/>
  <c r="V502" i="5" s="1"/>
  <c r="B503" i="5"/>
  <c r="C503" i="5"/>
  <c r="B504" i="5"/>
  <c r="C504" i="5"/>
  <c r="V504" i="5"/>
  <c r="B505" i="5"/>
  <c r="C505" i="5"/>
  <c r="B506" i="5"/>
  <c r="C506" i="5"/>
  <c r="V506" i="5"/>
  <c r="B507" i="5"/>
  <c r="C507" i="5"/>
  <c r="V507" i="5" s="1"/>
  <c r="B508" i="5"/>
  <c r="C508" i="5"/>
  <c r="V508" i="5" s="1"/>
  <c r="B509" i="5"/>
  <c r="C509" i="5"/>
  <c r="B510" i="5"/>
  <c r="C510" i="5"/>
  <c r="V510" i="5"/>
  <c r="B511" i="5"/>
  <c r="C511" i="5"/>
  <c r="V511" i="5" s="1"/>
  <c r="B512" i="5"/>
  <c r="C512" i="5"/>
  <c r="V512" i="5" s="1"/>
  <c r="B513" i="5"/>
  <c r="C513" i="5"/>
  <c r="B514" i="5"/>
  <c r="C514" i="5"/>
  <c r="V514" i="5" s="1"/>
  <c r="B515" i="5"/>
  <c r="C515" i="5"/>
  <c r="B516" i="5"/>
  <c r="C516" i="5"/>
  <c r="V516" i="5"/>
  <c r="B517" i="5"/>
  <c r="C517" i="5"/>
  <c r="B518" i="5"/>
  <c r="C518" i="5"/>
  <c r="V518" i="5"/>
  <c r="B519" i="5"/>
  <c r="C519" i="5"/>
  <c r="B520" i="5"/>
  <c r="C520" i="5"/>
  <c r="V520" i="5" s="1"/>
  <c r="B521" i="5"/>
  <c r="C521" i="5"/>
  <c r="B522" i="5"/>
  <c r="C522" i="5"/>
  <c r="V522" i="5"/>
  <c r="B523" i="5"/>
  <c r="C523" i="5"/>
  <c r="V523" i="5" s="1"/>
  <c r="R523" i="5" s="1"/>
  <c r="B524" i="5"/>
  <c r="C524" i="5"/>
  <c r="V524" i="5" s="1"/>
  <c r="B525" i="5"/>
  <c r="C525" i="5"/>
  <c r="B526" i="5"/>
  <c r="C526" i="5"/>
  <c r="V526" i="5"/>
  <c r="B527" i="5"/>
  <c r="C527" i="5"/>
  <c r="V527" i="5" s="1"/>
  <c r="B528" i="5"/>
  <c r="C528" i="5"/>
  <c r="V528" i="5" s="1"/>
  <c r="B529" i="5"/>
  <c r="C529" i="5"/>
  <c r="B530" i="5"/>
  <c r="C530" i="5"/>
  <c r="V530" i="5" s="1"/>
  <c r="B531" i="5"/>
  <c r="C531" i="5"/>
  <c r="V531" i="5" s="1"/>
  <c r="B532" i="5"/>
  <c r="C532" i="5"/>
  <c r="V532" i="5"/>
  <c r="B533" i="5"/>
  <c r="C533" i="5"/>
  <c r="B534" i="5"/>
  <c r="C534" i="5"/>
  <c r="V534" i="5" s="1"/>
  <c r="B535" i="5"/>
  <c r="C535" i="5"/>
  <c r="B536" i="5"/>
  <c r="C536" i="5"/>
  <c r="V536" i="5" s="1"/>
  <c r="B537" i="5"/>
  <c r="C537" i="5"/>
  <c r="B538" i="5"/>
  <c r="C538" i="5"/>
  <c r="V538" i="5"/>
  <c r="B539" i="5"/>
  <c r="C539" i="5"/>
  <c r="V539" i="5" s="1"/>
  <c r="I539" i="5" s="1"/>
  <c r="B540" i="5"/>
  <c r="C540" i="5"/>
  <c r="V540" i="5" s="1"/>
  <c r="B541" i="5"/>
  <c r="C541" i="5"/>
  <c r="AB541" i="5" s="1"/>
  <c r="B542" i="5"/>
  <c r="C542" i="5"/>
  <c r="V542" i="5"/>
  <c r="B543" i="5"/>
  <c r="AB543" i="5" s="1"/>
  <c r="C543" i="5"/>
  <c r="V543" i="5" s="1"/>
  <c r="B544" i="5"/>
  <c r="C544" i="5"/>
  <c r="V544" i="5"/>
  <c r="B545" i="5"/>
  <c r="C545" i="5"/>
  <c r="B546" i="5"/>
  <c r="C546" i="5"/>
  <c r="V546" i="5" s="1"/>
  <c r="B547" i="5"/>
  <c r="C547" i="5"/>
  <c r="B548" i="5"/>
  <c r="C548" i="5"/>
  <c r="V548" i="5" s="1"/>
  <c r="B549" i="5"/>
  <c r="C549" i="5"/>
  <c r="B550" i="5"/>
  <c r="C550" i="5"/>
  <c r="V550" i="5"/>
  <c r="B551" i="5"/>
  <c r="C551" i="5"/>
  <c r="B552" i="5"/>
  <c r="C552" i="5"/>
  <c r="V552" i="5" s="1"/>
  <c r="B553" i="5"/>
  <c r="C553" i="5"/>
  <c r="B554" i="5"/>
  <c r="C554" i="5"/>
  <c r="V554" i="5" s="1"/>
  <c r="B555" i="5"/>
  <c r="C555" i="5"/>
  <c r="B556" i="5"/>
  <c r="C556" i="5"/>
  <c r="V556" i="5"/>
  <c r="B557" i="5"/>
  <c r="C557" i="5"/>
  <c r="B558" i="5"/>
  <c r="C558" i="5"/>
  <c r="V558" i="5" s="1"/>
  <c r="B559" i="5"/>
  <c r="C559" i="5"/>
  <c r="B560" i="5"/>
  <c r="C560" i="5"/>
  <c r="V560" i="5"/>
  <c r="B561" i="5"/>
  <c r="C561" i="5"/>
  <c r="R85" i="5"/>
  <c r="X113" i="5"/>
  <c r="R115" i="5"/>
  <c r="X177" i="5"/>
  <c r="C562" i="5"/>
  <c r="C563" i="5"/>
  <c r="C564" i="5"/>
  <c r="C565" i="5"/>
  <c r="V565" i="5" s="1"/>
  <c r="C566" i="5"/>
  <c r="V566" i="5"/>
  <c r="C567" i="5"/>
  <c r="C568" i="5"/>
  <c r="C569" i="5"/>
  <c r="C570" i="5"/>
  <c r="C571" i="5"/>
  <c r="C572" i="5"/>
  <c r="C573" i="5"/>
  <c r="V573" i="5"/>
  <c r="C574" i="5"/>
  <c r="V574" i="5" s="1"/>
  <c r="C575" i="5"/>
  <c r="C576" i="5"/>
  <c r="C577" i="5"/>
  <c r="V577" i="5" s="1"/>
  <c r="C578" i="5"/>
  <c r="C579" i="5"/>
  <c r="C580" i="5"/>
  <c r="C581" i="5"/>
  <c r="V581" i="5" s="1"/>
  <c r="C582" i="5"/>
  <c r="C583" i="5"/>
  <c r="C584" i="5"/>
  <c r="C585" i="5"/>
  <c r="V585" i="5"/>
  <c r="C586" i="5"/>
  <c r="V586" i="5" s="1"/>
  <c r="C587" i="5"/>
  <c r="C588" i="5"/>
  <c r="C589" i="5"/>
  <c r="V589" i="5" s="1"/>
  <c r="C590" i="5"/>
  <c r="V590" i="5"/>
  <c r="C591" i="5"/>
  <c r="C592" i="5"/>
  <c r="C593" i="5"/>
  <c r="V593" i="5"/>
  <c r="C594" i="5"/>
  <c r="V594" i="5" s="1"/>
  <c r="C595" i="5"/>
  <c r="C596" i="5"/>
  <c r="C597" i="5"/>
  <c r="V597" i="5" s="1"/>
  <c r="C598" i="5"/>
  <c r="C599" i="5"/>
  <c r="C600" i="5"/>
  <c r="C601" i="5"/>
  <c r="V601" i="5" s="1"/>
  <c r="C602" i="5"/>
  <c r="V602" i="5"/>
  <c r="C603" i="5"/>
  <c r="C604" i="5"/>
  <c r="C605" i="5"/>
  <c r="V605" i="5"/>
  <c r="C606" i="5"/>
  <c r="V606" i="5" s="1"/>
  <c r="C607" i="5"/>
  <c r="V607" i="5"/>
  <c r="C608" i="5"/>
  <c r="C609" i="5"/>
  <c r="V609" i="5"/>
  <c r="C610" i="5"/>
  <c r="V610" i="5" s="1"/>
  <c r="C611" i="5"/>
  <c r="C612" i="5"/>
  <c r="C613" i="5"/>
  <c r="V613" i="5" s="1"/>
  <c r="C614" i="5"/>
  <c r="V614" i="5"/>
  <c r="C615" i="5"/>
  <c r="C616" i="5"/>
  <c r="C617" i="5"/>
  <c r="V617" i="5"/>
  <c r="C618" i="5"/>
  <c r="V618" i="5" s="1"/>
  <c r="C619" i="5"/>
  <c r="V619" i="5"/>
  <c r="C620" i="5"/>
  <c r="V620" i="5" s="1"/>
  <c r="C621" i="5"/>
  <c r="V621" i="5"/>
  <c r="C622" i="5"/>
  <c r="V622" i="5" s="1"/>
  <c r="C623" i="5"/>
  <c r="V623" i="5"/>
  <c r="C624" i="5"/>
  <c r="C625" i="5"/>
  <c r="V625" i="5"/>
  <c r="C626" i="5"/>
  <c r="V626" i="5" s="1"/>
  <c r="C627" i="5"/>
  <c r="C628" i="5"/>
  <c r="C629" i="5"/>
  <c r="C630" i="5"/>
  <c r="C631" i="5"/>
  <c r="V631" i="5"/>
  <c r="C632" i="5"/>
  <c r="V632" i="5" s="1"/>
  <c r="C633" i="5"/>
  <c r="V633" i="5"/>
  <c r="C634" i="5"/>
  <c r="V634" i="5" s="1"/>
  <c r="C635" i="5"/>
  <c r="V635" i="5" s="1"/>
  <c r="C636" i="5"/>
  <c r="C637" i="5"/>
  <c r="C638" i="5"/>
  <c r="V638" i="5" s="1"/>
  <c r="C639" i="5"/>
  <c r="C640" i="5"/>
  <c r="C641" i="5"/>
  <c r="V641" i="5" s="1"/>
  <c r="C642" i="5"/>
  <c r="V642" i="5"/>
  <c r="C643" i="5"/>
  <c r="C644" i="5"/>
  <c r="C645" i="5"/>
  <c r="V645" i="5"/>
  <c r="C646" i="5"/>
  <c r="V646" i="5" s="1"/>
  <c r="C647" i="5"/>
  <c r="C648" i="5"/>
  <c r="C649" i="5"/>
  <c r="V649" i="5" s="1"/>
  <c r="C650" i="5"/>
  <c r="C651" i="5"/>
  <c r="C652" i="5"/>
  <c r="C653" i="5"/>
  <c r="V653" i="5"/>
  <c r="C654" i="5"/>
  <c r="C655" i="5"/>
  <c r="V655" i="5" s="1"/>
  <c r="C656" i="5"/>
  <c r="C657" i="5"/>
  <c r="V657" i="5" s="1"/>
  <c r="C658" i="5"/>
  <c r="V658" i="5"/>
  <c r="C659" i="5"/>
  <c r="C660" i="5"/>
  <c r="C661" i="5"/>
  <c r="C662" i="5"/>
  <c r="C663" i="5"/>
  <c r="C664" i="5"/>
  <c r="C665" i="5"/>
  <c r="V665" i="5"/>
  <c r="C666" i="5"/>
  <c r="C667" i="5"/>
  <c r="C668" i="5"/>
  <c r="C669" i="5"/>
  <c r="C670" i="5"/>
  <c r="C671" i="5"/>
  <c r="V671" i="5" s="1"/>
  <c r="C672" i="5"/>
  <c r="V672" i="5" s="1"/>
  <c r="C673" i="5"/>
  <c r="V673" i="5" s="1"/>
  <c r="C674" i="5"/>
  <c r="V674" i="5"/>
  <c r="C675" i="5"/>
  <c r="V675" i="5" s="1"/>
  <c r="C676" i="5"/>
  <c r="C677" i="5"/>
  <c r="V677" i="5" s="1"/>
  <c r="C678" i="5"/>
  <c r="V678" i="5"/>
  <c r="C679" i="5"/>
  <c r="V679" i="5" s="1"/>
  <c r="C680" i="5"/>
  <c r="C681" i="5"/>
  <c r="V681" i="5" s="1"/>
  <c r="C682" i="5"/>
  <c r="V682" i="5" s="1"/>
  <c r="C683" i="5"/>
  <c r="C684" i="5"/>
  <c r="C685" i="5"/>
  <c r="V685" i="5" s="1"/>
  <c r="C686" i="5"/>
  <c r="C687" i="5"/>
  <c r="C688" i="5"/>
  <c r="C689" i="5"/>
  <c r="C690" i="5"/>
  <c r="V690" i="5"/>
  <c r="C691" i="5"/>
  <c r="C692" i="5"/>
  <c r="C693" i="5"/>
  <c r="V693" i="5"/>
  <c r="C694" i="5"/>
  <c r="V694" i="5" s="1"/>
  <c r="C695" i="5"/>
  <c r="C696" i="5"/>
  <c r="V696" i="5" s="1"/>
  <c r="C697" i="5"/>
  <c r="V697" i="5"/>
  <c r="C698" i="5"/>
  <c r="V698" i="5" s="1"/>
  <c r="C699" i="5"/>
  <c r="V699" i="5"/>
  <c r="C700" i="5"/>
  <c r="C701" i="5"/>
  <c r="V701" i="5" s="1"/>
  <c r="C702" i="5"/>
  <c r="C703" i="5"/>
  <c r="V703" i="5" s="1"/>
  <c r="C704" i="5"/>
  <c r="V704" i="5"/>
  <c r="C705" i="5"/>
  <c r="V705" i="5" s="1"/>
  <c r="C706" i="5"/>
  <c r="V706" i="5"/>
  <c r="C707" i="5"/>
  <c r="C708" i="5"/>
  <c r="C709" i="5"/>
  <c r="V709" i="5"/>
  <c r="C710" i="5"/>
  <c r="V710" i="5" s="1"/>
  <c r="C711" i="5"/>
  <c r="V711" i="5"/>
  <c r="C712" i="5"/>
  <c r="C713" i="5"/>
  <c r="V713" i="5"/>
  <c r="C714" i="5"/>
  <c r="V714" i="5"/>
  <c r="C715" i="5"/>
  <c r="C716" i="5"/>
  <c r="V716" i="5"/>
  <c r="C717" i="5"/>
  <c r="V717" i="5" s="1"/>
  <c r="C718" i="5"/>
  <c r="V718" i="5"/>
  <c r="C719" i="5"/>
  <c r="C720" i="5"/>
  <c r="C721" i="5"/>
  <c r="V721" i="5"/>
  <c r="C722" i="5"/>
  <c r="V722" i="5" s="1"/>
  <c r="C723" i="5"/>
  <c r="V723" i="5"/>
  <c r="C724" i="5"/>
  <c r="V724" i="5" s="1"/>
  <c r="C725" i="5"/>
  <c r="V725" i="5"/>
  <c r="C726" i="5"/>
  <c r="V726" i="5" s="1"/>
  <c r="C727" i="5"/>
  <c r="V727" i="5"/>
  <c r="C728" i="5"/>
  <c r="C729" i="5"/>
  <c r="V729" i="5"/>
  <c r="C730" i="5"/>
  <c r="V730" i="5"/>
  <c r="C731" i="5"/>
  <c r="V731" i="5"/>
  <c r="C732" i="5"/>
  <c r="C733" i="5"/>
  <c r="V733" i="5" s="1"/>
  <c r="C734" i="5"/>
  <c r="V734" i="5"/>
  <c r="C735" i="5"/>
  <c r="V735" i="5" s="1"/>
  <c r="C736" i="5"/>
  <c r="C737" i="5"/>
  <c r="V737" i="5"/>
  <c r="C738" i="5"/>
  <c r="V738" i="5"/>
  <c r="C739" i="5"/>
  <c r="V739" i="5"/>
  <c r="C740" i="5"/>
  <c r="C741" i="5"/>
  <c r="V741" i="5"/>
  <c r="C742" i="5"/>
  <c r="V742" i="5" s="1"/>
  <c r="C743" i="5"/>
  <c r="C744" i="5"/>
  <c r="C745" i="5"/>
  <c r="V745" i="5" s="1"/>
  <c r="C746" i="5"/>
  <c r="C747" i="5"/>
  <c r="V747" i="5"/>
  <c r="C748" i="5"/>
  <c r="V748" i="5"/>
  <c r="C749" i="5"/>
  <c r="V749" i="5"/>
  <c r="C750" i="5"/>
  <c r="V750" i="5"/>
  <c r="C751" i="5"/>
  <c r="V751" i="5"/>
  <c r="C752" i="5"/>
  <c r="C753" i="5"/>
  <c r="V753" i="5"/>
  <c r="C754" i="5"/>
  <c r="C755" i="5"/>
  <c r="V755" i="5" s="1"/>
  <c r="C756" i="5"/>
  <c r="C757" i="5"/>
  <c r="V757" i="5" s="1"/>
  <c r="C758" i="5"/>
  <c r="C759" i="5"/>
  <c r="C760" i="5"/>
  <c r="C761" i="5"/>
  <c r="C762" i="5"/>
  <c r="V762" i="5"/>
  <c r="C763" i="5"/>
  <c r="C764" i="5"/>
  <c r="C765" i="5"/>
  <c r="V765" i="5"/>
  <c r="C766" i="5"/>
  <c r="V766" i="5" s="1"/>
  <c r="C767" i="5"/>
  <c r="V767" i="5"/>
  <c r="C768" i="5"/>
  <c r="C769" i="5"/>
  <c r="V769" i="5"/>
  <c r="C770" i="5"/>
  <c r="C771" i="5"/>
  <c r="C772" i="5"/>
  <c r="V772" i="5" s="1"/>
  <c r="C773" i="5"/>
  <c r="V773" i="5"/>
  <c r="C774" i="5"/>
  <c r="C775" i="5"/>
  <c r="V775" i="5"/>
  <c r="C776" i="5"/>
  <c r="C777" i="5"/>
  <c r="C778" i="5"/>
  <c r="C779" i="5"/>
  <c r="C780" i="5"/>
  <c r="V780" i="5" s="1"/>
  <c r="C781" i="5"/>
  <c r="V781" i="5"/>
  <c r="C782" i="5"/>
  <c r="V782" i="5" s="1"/>
  <c r="C783" i="5"/>
  <c r="C784" i="5"/>
  <c r="V784" i="5"/>
  <c r="C785" i="5"/>
  <c r="V785" i="5" s="1"/>
  <c r="C786" i="5"/>
  <c r="C787" i="5"/>
  <c r="C788" i="5"/>
  <c r="C789" i="5"/>
  <c r="V789" i="5"/>
  <c r="C790" i="5"/>
  <c r="V790" i="5" s="1"/>
  <c r="C791" i="5"/>
  <c r="V791" i="5"/>
  <c r="C792" i="5"/>
  <c r="V792" i="5" s="1"/>
  <c r="C793" i="5"/>
  <c r="C794" i="5"/>
  <c r="V794" i="5"/>
  <c r="C795" i="5"/>
  <c r="C796" i="5"/>
  <c r="C797" i="5"/>
  <c r="V797" i="5"/>
  <c r="C798" i="5"/>
  <c r="V798" i="5" s="1"/>
  <c r="C799" i="5"/>
  <c r="C800" i="5"/>
  <c r="C801" i="5"/>
  <c r="C802" i="5"/>
  <c r="V802" i="5"/>
  <c r="C803" i="5"/>
  <c r="V803" i="5" s="1"/>
  <c r="C804" i="5"/>
  <c r="V804" i="5"/>
  <c r="C805" i="5"/>
  <c r="V805" i="5" s="1"/>
  <c r="C806" i="5"/>
  <c r="V806" i="5"/>
  <c r="C807" i="5"/>
  <c r="C808" i="5"/>
  <c r="C809" i="5"/>
  <c r="V809" i="5"/>
  <c r="C810" i="5"/>
  <c r="V810" i="5" s="1"/>
  <c r="C811" i="5"/>
  <c r="C812" i="5"/>
  <c r="C813" i="5"/>
  <c r="V813" i="5" s="1"/>
  <c r="C814" i="5"/>
  <c r="V814" i="5"/>
  <c r="C815" i="5"/>
  <c r="C816" i="5"/>
  <c r="C817" i="5"/>
  <c r="C818" i="5"/>
  <c r="C819" i="5"/>
  <c r="C820" i="5"/>
  <c r="C821" i="5"/>
  <c r="C822" i="5"/>
  <c r="V822" i="5"/>
  <c r="C823" i="5"/>
  <c r="C824" i="5"/>
  <c r="C825" i="5"/>
  <c r="C826" i="5"/>
  <c r="C827" i="5"/>
  <c r="C828" i="5"/>
  <c r="V828" i="5"/>
  <c r="C829" i="5"/>
  <c r="V829" i="5" s="1"/>
  <c r="C830" i="5"/>
  <c r="C831" i="5"/>
  <c r="C832" i="5"/>
  <c r="C833" i="5"/>
  <c r="V833" i="5" s="1"/>
  <c r="C834" i="5"/>
  <c r="C835" i="5"/>
  <c r="C836" i="5"/>
  <c r="V836" i="5" s="1"/>
  <c r="C837" i="5"/>
  <c r="V837" i="5"/>
  <c r="C838" i="5"/>
  <c r="V838" i="5" s="1"/>
  <c r="C839" i="5"/>
  <c r="C840" i="5"/>
  <c r="V840" i="5" s="1"/>
  <c r="C841" i="5"/>
  <c r="V841" i="5"/>
  <c r="C842" i="5"/>
  <c r="C843" i="5"/>
  <c r="V843" i="5" s="1"/>
  <c r="C844" i="5"/>
  <c r="V844" i="5"/>
  <c r="C845" i="5"/>
  <c r="V845" i="5" s="1"/>
  <c r="C846" i="5"/>
  <c r="V846" i="5"/>
  <c r="C847" i="5"/>
  <c r="C848" i="5"/>
  <c r="C849" i="5"/>
  <c r="V849" i="5"/>
  <c r="C850" i="5"/>
  <c r="V850" i="5" s="1"/>
  <c r="C851" i="5"/>
  <c r="C852" i="5"/>
  <c r="C853" i="5"/>
  <c r="V853" i="5" s="1"/>
  <c r="C854" i="5"/>
  <c r="V854" i="5" s="1"/>
  <c r="C855" i="5"/>
  <c r="V855" i="5" s="1"/>
  <c r="C856" i="5"/>
  <c r="C857" i="5"/>
  <c r="V857" i="5" s="1"/>
  <c r="C858" i="5"/>
  <c r="V858" i="5"/>
  <c r="C859" i="5"/>
  <c r="C860" i="5"/>
  <c r="C861" i="5"/>
  <c r="V861" i="5"/>
  <c r="C862" i="5"/>
  <c r="V862" i="5" s="1"/>
  <c r="C863" i="5"/>
  <c r="V863" i="5"/>
  <c r="C864" i="5"/>
  <c r="V864" i="5" s="1"/>
  <c r="C865" i="5"/>
  <c r="V865" i="5"/>
  <c r="C866" i="5"/>
  <c r="V866" i="5" s="1"/>
  <c r="C867" i="5"/>
  <c r="C868" i="5"/>
  <c r="C869" i="5"/>
  <c r="V869" i="5" s="1"/>
  <c r="C870" i="5"/>
  <c r="V870" i="5"/>
  <c r="C871" i="5"/>
  <c r="C872" i="5"/>
  <c r="C873" i="5"/>
  <c r="C874" i="5"/>
  <c r="V874" i="5"/>
  <c r="C875" i="5"/>
  <c r="C876" i="5"/>
  <c r="C877" i="5"/>
  <c r="V877" i="5"/>
  <c r="C878" i="5"/>
  <c r="C879" i="5"/>
  <c r="V879" i="5"/>
  <c r="C880" i="5"/>
  <c r="V880" i="5" s="1"/>
  <c r="C881" i="5"/>
  <c r="C882" i="5"/>
  <c r="V882" i="5"/>
  <c r="C883" i="5"/>
  <c r="C884" i="5"/>
  <c r="V884" i="5"/>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c r="C902" i="5"/>
  <c r="C903" i="5"/>
  <c r="C904" i="5"/>
  <c r="C905" i="5"/>
  <c r="V905" i="5"/>
  <c r="C906" i="5"/>
  <c r="V906" i="5" s="1"/>
  <c r="C907" i="5"/>
  <c r="C908" i="5"/>
  <c r="C909" i="5"/>
  <c r="V909" i="5" s="1"/>
  <c r="C910" i="5"/>
  <c r="V910" i="5" s="1"/>
  <c r="C911" i="5"/>
  <c r="C912" i="5"/>
  <c r="C913" i="5"/>
  <c r="V913" i="5" s="1"/>
  <c r="C914" i="5"/>
  <c r="V914" i="5" s="1"/>
  <c r="C915" i="5"/>
  <c r="C916" i="5"/>
  <c r="C917" i="5"/>
  <c r="V917" i="5" s="1"/>
  <c r="C918" i="5"/>
  <c r="V918" i="5"/>
  <c r="C919" i="5"/>
  <c r="V919" i="5" s="1"/>
  <c r="C920" i="5"/>
  <c r="C921" i="5"/>
  <c r="C922" i="5"/>
  <c r="C923" i="5"/>
  <c r="C924" i="5"/>
  <c r="V924" i="5" s="1"/>
  <c r="C925" i="5"/>
  <c r="C926" i="5"/>
  <c r="V926" i="5"/>
  <c r="C927" i="5"/>
  <c r="C928" i="5"/>
  <c r="C929" i="5"/>
  <c r="C930" i="5"/>
  <c r="C931" i="5"/>
  <c r="V931" i="5" s="1"/>
  <c r="C932" i="5"/>
  <c r="C933" i="5"/>
  <c r="C934" i="5"/>
  <c r="V934" i="5" s="1"/>
  <c r="C935" i="5"/>
  <c r="C936" i="5"/>
  <c r="C937" i="5"/>
  <c r="V937" i="5" s="1"/>
  <c r="C938" i="5"/>
  <c r="V938" i="5"/>
  <c r="C939" i="5"/>
  <c r="C940" i="5"/>
  <c r="C941" i="5"/>
  <c r="C942" i="5"/>
  <c r="V942" i="5"/>
  <c r="C943" i="5"/>
  <c r="C944" i="5"/>
  <c r="C945" i="5"/>
  <c r="C946" i="5"/>
  <c r="C947" i="5"/>
  <c r="C948" i="5"/>
  <c r="C949" i="5"/>
  <c r="V949" i="5"/>
  <c r="C950" i="5"/>
  <c r="C951" i="5"/>
  <c r="C952" i="5"/>
  <c r="C953" i="5"/>
  <c r="V953" i="5" s="1"/>
  <c r="C954" i="5"/>
  <c r="V954" i="5"/>
  <c r="C955" i="5"/>
  <c r="C956" i="5"/>
  <c r="V956" i="5" s="1"/>
  <c r="C957" i="5"/>
  <c r="C958" i="5"/>
  <c r="V958" i="5" s="1"/>
  <c r="C959" i="5"/>
  <c r="C960" i="5"/>
  <c r="V960" i="5"/>
  <c r="C961" i="5"/>
  <c r="C962" i="5"/>
  <c r="V962" i="5"/>
  <c r="C963" i="5"/>
  <c r="C964" i="5"/>
  <c r="C965" i="5"/>
  <c r="V965" i="5"/>
  <c r="C966" i="5"/>
  <c r="C967" i="5"/>
  <c r="V967" i="5" s="1"/>
  <c r="C968" i="5"/>
  <c r="C969" i="5"/>
  <c r="V969" i="5" s="1"/>
  <c r="C970" i="5"/>
  <c r="C971" i="5"/>
  <c r="V971" i="5" s="1"/>
  <c r="C972" i="5"/>
  <c r="C973" i="5"/>
  <c r="V973" i="5"/>
  <c r="C974" i="5"/>
  <c r="V974" i="5" s="1"/>
  <c r="C975" i="5"/>
  <c r="V975" i="5"/>
  <c r="C976" i="5"/>
  <c r="V976" i="5" s="1"/>
  <c r="C977" i="5"/>
  <c r="V977" i="5"/>
  <c r="C978" i="5"/>
  <c r="V978" i="5" s="1"/>
  <c r="C979" i="5"/>
  <c r="C980" i="5"/>
  <c r="C981" i="5"/>
  <c r="C982" i="5"/>
  <c r="V982" i="5"/>
  <c r="C983" i="5"/>
  <c r="V983" i="5"/>
  <c r="C984" i="5"/>
  <c r="C985" i="5"/>
  <c r="V985" i="5"/>
  <c r="C986" i="5"/>
  <c r="V986" i="5" s="1"/>
  <c r="C987" i="5"/>
  <c r="C988" i="5"/>
  <c r="C989" i="5"/>
  <c r="V989" i="5" s="1"/>
  <c r="C990" i="5"/>
  <c r="V990" i="5"/>
  <c r="C991" i="5"/>
  <c r="C992" i="5"/>
  <c r="C993" i="5"/>
  <c r="V993" i="5"/>
  <c r="C994" i="5"/>
  <c r="V994" i="5" s="1"/>
  <c r="C995" i="5"/>
  <c r="V995" i="5"/>
  <c r="C996" i="5"/>
  <c r="C997" i="5"/>
  <c r="V997" i="5"/>
  <c r="C998" i="5"/>
  <c r="C999" i="5"/>
  <c r="C1000" i="5"/>
  <c r="V1000" i="5"/>
  <c r="C1001" i="5"/>
  <c r="V1001" i="5"/>
  <c r="C1002" i="5"/>
  <c r="V1002" i="5" s="1"/>
  <c r="C1003" i="5"/>
  <c r="C1004" i="5"/>
  <c r="C1005" i="5"/>
  <c r="V1005" i="5" s="1"/>
  <c r="C1006" i="5"/>
  <c r="V1006" i="5" s="1"/>
  <c r="C1007" i="5"/>
  <c r="C1008" i="5"/>
  <c r="C1009" i="5"/>
  <c r="V1009" i="5" s="1"/>
  <c r="C1010" i="5"/>
  <c r="V1010" i="5" s="1"/>
  <c r="C1011" i="5"/>
  <c r="C1012" i="5"/>
  <c r="C1013" i="5"/>
  <c r="V1013" i="5" s="1"/>
  <c r="C1014" i="5"/>
  <c r="V1014" i="5"/>
  <c r="C1015" i="5"/>
  <c r="C1016" i="5"/>
  <c r="C1017" i="5"/>
  <c r="V1017" i="5"/>
  <c r="C1018" i="5"/>
  <c r="V1018" i="5" s="1"/>
  <c r="C1019" i="5"/>
  <c r="V1019" i="5"/>
  <c r="J1019" i="5" s="1"/>
  <c r="C1020" i="5"/>
  <c r="V1020" i="5"/>
  <c r="C1021" i="5"/>
  <c r="C1022" i="5"/>
  <c r="V1022" i="5" s="1"/>
  <c r="C1023" i="5"/>
  <c r="V1023" i="5" s="1"/>
  <c r="H1023" i="5" s="1"/>
  <c r="C1024" i="5"/>
  <c r="V1024" i="5"/>
  <c r="C1025" i="5"/>
  <c r="V1025" i="5" s="1"/>
  <c r="C1026" i="5"/>
  <c r="V1026" i="5"/>
  <c r="C1027" i="5"/>
  <c r="C1028" i="5"/>
  <c r="V1028" i="5" s="1"/>
  <c r="C1029" i="5"/>
  <c r="V1029" i="5" s="1"/>
  <c r="C1030" i="5"/>
  <c r="V1030" i="5" s="1"/>
  <c r="C1031" i="5"/>
  <c r="V1031" i="5" s="1"/>
  <c r="I1031" i="5" s="1"/>
  <c r="C1032" i="5"/>
  <c r="V1032" i="5"/>
  <c r="C1033" i="5"/>
  <c r="V1033" i="5" s="1"/>
  <c r="C1034" i="5"/>
  <c r="V1034" i="5" s="1"/>
  <c r="C1035" i="5"/>
  <c r="V1035" i="5"/>
  <c r="J1035" i="5" s="1"/>
  <c r="C1036" i="5"/>
  <c r="V1036" i="5"/>
  <c r="C1037" i="5"/>
  <c r="V1037" i="5" s="1"/>
  <c r="C1038" i="5"/>
  <c r="V1038" i="5"/>
  <c r="C1039" i="5"/>
  <c r="V1039" i="5" s="1"/>
  <c r="R1039" i="5" s="1"/>
  <c r="C1040" i="5"/>
  <c r="V1040" i="5"/>
  <c r="C1041" i="5"/>
  <c r="V1041" i="5" s="1"/>
  <c r="C1042" i="5"/>
  <c r="V1042" i="5" s="1"/>
  <c r="C1043" i="5"/>
  <c r="C1044" i="5"/>
  <c r="V1044" i="5"/>
  <c r="R1044" i="5" s="1"/>
  <c r="C1045" i="5"/>
  <c r="V1045" i="5" s="1"/>
  <c r="C1046" i="5"/>
  <c r="C1047" i="5"/>
  <c r="V1047" i="5"/>
  <c r="C1048" i="5"/>
  <c r="V1048" i="5"/>
  <c r="C1049" i="5"/>
  <c r="V1049" i="5" s="1"/>
  <c r="C1050" i="5"/>
  <c r="V1050" i="5"/>
  <c r="C1051" i="5"/>
  <c r="C1052" i="5"/>
  <c r="C1053" i="5"/>
  <c r="V1053" i="5"/>
  <c r="C1054" i="5"/>
  <c r="V1054" i="5" s="1"/>
  <c r="C1055" i="5"/>
  <c r="V1055" i="5"/>
  <c r="E1055" i="5" s="1"/>
  <c r="X1055" i="5" s="1"/>
  <c r="C1056" i="5"/>
  <c r="V1056" i="5" s="1"/>
  <c r="C1057" i="5"/>
  <c r="C1058" i="5"/>
  <c r="V1058" i="5"/>
  <c r="C1059" i="5"/>
  <c r="V1059" i="5"/>
  <c r="C1060" i="5"/>
  <c r="V1060" i="5"/>
  <c r="G1060" i="5" s="1"/>
  <c r="C1061" i="5"/>
  <c r="V1061" i="5" s="1"/>
  <c r="C1062" i="5"/>
  <c r="V1062" i="5"/>
  <c r="C1063" i="5"/>
  <c r="V1063" i="5" s="1"/>
  <c r="F1063" i="5" s="1"/>
  <c r="C1064" i="5"/>
  <c r="V1064" i="5" s="1"/>
  <c r="C1065" i="5"/>
  <c r="C1066" i="5"/>
  <c r="V1066" i="5" s="1"/>
  <c r="C1067" i="5"/>
  <c r="C1068" i="5"/>
  <c r="V1068" i="5"/>
  <c r="C1069" i="5"/>
  <c r="V1069" i="5" s="1"/>
  <c r="C1070" i="5"/>
  <c r="V1070" i="5"/>
  <c r="I1070" i="5" s="1"/>
  <c r="C1071" i="5"/>
  <c r="V1071" i="5" s="1"/>
  <c r="C1072" i="5"/>
  <c r="C1073" i="5"/>
  <c r="C1074" i="5"/>
  <c r="V1074" i="5" s="1"/>
  <c r="C1075" i="5"/>
  <c r="V1075" i="5"/>
  <c r="C1076" i="5"/>
  <c r="V1076" i="5" s="1"/>
  <c r="C1077" i="5"/>
  <c r="V1077" i="5"/>
  <c r="C1078" i="5"/>
  <c r="V1078" i="5" s="1"/>
  <c r="C1079" i="5"/>
  <c r="V1079" i="5"/>
  <c r="I1079" i="5" s="1"/>
  <c r="C1080" i="5"/>
  <c r="V1080" i="5" s="1"/>
  <c r="C1081" i="5"/>
  <c r="V1081" i="5"/>
  <c r="H1081" i="5" s="1"/>
  <c r="C1082" i="5"/>
  <c r="V1082" i="5" s="1"/>
  <c r="C1083" i="5"/>
  <c r="C1084" i="5"/>
  <c r="C1085" i="5"/>
  <c r="V1085" i="5" s="1"/>
  <c r="C1086" i="5"/>
  <c r="V1086" i="5"/>
  <c r="C1087" i="5"/>
  <c r="V1087" i="5" s="1"/>
  <c r="I1087" i="5" s="1"/>
  <c r="C1088" i="5"/>
  <c r="V1088" i="5" s="1"/>
  <c r="C1089" i="5"/>
  <c r="C1090" i="5"/>
  <c r="C1091" i="5"/>
  <c r="V1091" i="5" s="1"/>
  <c r="F1091" i="5" s="1"/>
  <c r="C1092" i="5"/>
  <c r="V1092" i="5"/>
  <c r="I1092" i="5" s="1"/>
  <c r="C1093" i="5"/>
  <c r="V1093" i="5" s="1"/>
  <c r="C1094" i="5"/>
  <c r="V1094" i="5"/>
  <c r="C1095" i="5"/>
  <c r="C1096" i="5"/>
  <c r="V1096" i="5"/>
  <c r="C1097" i="5"/>
  <c r="V1097" i="5" s="1"/>
  <c r="C1098" i="5"/>
  <c r="V1098" i="5"/>
  <c r="C1099" i="5"/>
  <c r="C1100" i="5"/>
  <c r="V1100" i="5"/>
  <c r="C1101" i="5"/>
  <c r="V1101" i="5" s="1"/>
  <c r="C1102" i="5"/>
  <c r="V1102" i="5"/>
  <c r="C1103" i="5"/>
  <c r="V1103" i="5" s="1"/>
  <c r="F1103" i="5" s="1"/>
  <c r="C1104" i="5"/>
  <c r="V1104" i="5"/>
  <c r="C1105" i="5"/>
  <c r="V1105" i="5" s="1"/>
  <c r="C1106" i="5"/>
  <c r="V1106" i="5"/>
  <c r="R1106" i="5"/>
  <c r="C1107" i="5"/>
  <c r="C1108" i="5"/>
  <c r="V1108" i="5"/>
  <c r="C1109" i="5"/>
  <c r="V1109" i="5" s="1"/>
  <c r="C1110" i="5"/>
  <c r="V1110" i="5"/>
  <c r="E1110" i="5"/>
  <c r="X1110" i="5" s="1"/>
  <c r="C1111" i="5"/>
  <c r="V1111" i="5"/>
  <c r="I1111" i="5"/>
  <c r="C1112" i="5"/>
  <c r="V1112" i="5" s="1"/>
  <c r="C1113" i="5"/>
  <c r="V1113" i="5"/>
  <c r="C1114" i="5"/>
  <c r="V1114" i="5" s="1"/>
  <c r="C1115" i="5"/>
  <c r="C1116" i="5"/>
  <c r="V1116" i="5" s="1"/>
  <c r="F1116" i="5" s="1"/>
  <c r="C1117" i="5"/>
  <c r="V1117" i="5"/>
  <c r="C1118" i="5"/>
  <c r="V1118" i="5" s="1"/>
  <c r="C1119" i="5"/>
  <c r="V1119" i="5"/>
  <c r="C1120" i="5"/>
  <c r="V1120" i="5" s="1"/>
  <c r="C1121" i="5"/>
  <c r="C1122" i="5"/>
  <c r="V1122" i="5"/>
  <c r="C1123" i="5"/>
  <c r="C1124" i="5"/>
  <c r="V1124" i="5"/>
  <c r="C1125" i="5"/>
  <c r="V1125" i="5" s="1"/>
  <c r="C1126" i="5"/>
  <c r="V1126" i="5"/>
  <c r="C1127" i="5"/>
  <c r="C1128" i="5"/>
  <c r="C1129" i="5"/>
  <c r="V1129" i="5"/>
  <c r="C1130" i="5"/>
  <c r="C1131" i="5"/>
  <c r="C1132" i="5"/>
  <c r="V1132" i="5"/>
  <c r="C1133" i="5"/>
  <c r="V1133" i="5"/>
  <c r="C1134" i="5"/>
  <c r="V1134" i="5"/>
  <c r="C1135" i="5"/>
  <c r="V1135" i="5"/>
  <c r="E1135" i="5"/>
  <c r="X1135" i="5" s="1"/>
  <c r="C1136" i="5"/>
  <c r="V1136" i="5" s="1"/>
  <c r="C1137" i="5"/>
  <c r="C1138" i="5"/>
  <c r="V1138" i="5"/>
  <c r="C1139" i="5"/>
  <c r="C1140" i="5"/>
  <c r="V1140" i="5"/>
  <c r="C1141" i="5"/>
  <c r="C1142" i="5"/>
  <c r="V1142" i="5"/>
  <c r="C1143" i="5"/>
  <c r="V1143" i="5"/>
  <c r="C1144" i="5"/>
  <c r="V1144" i="5"/>
  <c r="C1145" i="5"/>
  <c r="V1145" i="5"/>
  <c r="C1146" i="5"/>
  <c r="V1146" i="5"/>
  <c r="C1147" i="5"/>
  <c r="V1147" i="5"/>
  <c r="C1148" i="5"/>
  <c r="V1148" i="5"/>
  <c r="C1149" i="5"/>
  <c r="C1150" i="5"/>
  <c r="C1151" i="5"/>
  <c r="V1151" i="5"/>
  <c r="E1151" i="5"/>
  <c r="X1151" i="5" s="1"/>
  <c r="C1152" i="5"/>
  <c r="V1152" i="5" s="1"/>
  <c r="C1153" i="5"/>
  <c r="V1153" i="5"/>
  <c r="C1154" i="5"/>
  <c r="V1154" i="5" s="1"/>
  <c r="C1155" i="5"/>
  <c r="V1155" i="5"/>
  <c r="C1156" i="5"/>
  <c r="V1156" i="5" s="1"/>
  <c r="C1157" i="5"/>
  <c r="V1157" i="5"/>
  <c r="C1158" i="5"/>
  <c r="V1158" i="5" s="1"/>
  <c r="C1159" i="5"/>
  <c r="V1159" i="5"/>
  <c r="E1159" i="5"/>
  <c r="X1159" i="5" s="1"/>
  <c r="C1160" i="5"/>
  <c r="V1160" i="5"/>
  <c r="C1161" i="5"/>
  <c r="V1161" i="5"/>
  <c r="C1162" i="5"/>
  <c r="V1162" i="5"/>
  <c r="C1163" i="5"/>
  <c r="C1164" i="5"/>
  <c r="V1164" i="5" s="1"/>
  <c r="C1165" i="5"/>
  <c r="V1165" i="5"/>
  <c r="C1166" i="5"/>
  <c r="V1166" i="5" s="1"/>
  <c r="C1167" i="5"/>
  <c r="V1167" i="5"/>
  <c r="I1167" i="5" s="1"/>
  <c r="C1168" i="5"/>
  <c r="V1168" i="5"/>
  <c r="C1169" i="5"/>
  <c r="V1169" i="5" s="1"/>
  <c r="C1170" i="5"/>
  <c r="V1170" i="5" s="1"/>
  <c r="C1171" i="5"/>
  <c r="V1171" i="5"/>
  <c r="C1172" i="5"/>
  <c r="V1172" i="5" s="1"/>
  <c r="C1173" i="5"/>
  <c r="V1173" i="5"/>
  <c r="C1174" i="5"/>
  <c r="C1175" i="5"/>
  <c r="C1176" i="5"/>
  <c r="V1176" i="5"/>
  <c r="C1177" i="5"/>
  <c r="V1177" i="5" s="1"/>
  <c r="C1178" i="5"/>
  <c r="V1178" i="5"/>
  <c r="F1178" i="5" s="1"/>
  <c r="C1179" i="5"/>
  <c r="V1179" i="5"/>
  <c r="G1179" i="5"/>
  <c r="C1180" i="5"/>
  <c r="V1180" i="5" s="1"/>
  <c r="C1181" i="5"/>
  <c r="V1181" i="5"/>
  <c r="C1182" i="5"/>
  <c r="V1182" i="5" s="1"/>
  <c r="C1183" i="5"/>
  <c r="V1183" i="5"/>
  <c r="E1183" i="5"/>
  <c r="X1183" i="5" s="1"/>
  <c r="C1184" i="5"/>
  <c r="C1185" i="5"/>
  <c r="V1185" i="5"/>
  <c r="C1186" i="5"/>
  <c r="V1186" i="5" s="1"/>
  <c r="C1187" i="5"/>
  <c r="V1187" i="5"/>
  <c r="C1188" i="5"/>
  <c r="V1188" i="5" s="1"/>
  <c r="C1189" i="5"/>
  <c r="V1189" i="5"/>
  <c r="C1190" i="5"/>
  <c r="V1190" i="5" s="1"/>
  <c r="C1191" i="5"/>
  <c r="V1191" i="5"/>
  <c r="H1191" i="5" s="1"/>
  <c r="C1192" i="5"/>
  <c r="V1192" i="5"/>
  <c r="C1193" i="5"/>
  <c r="C1194" i="5"/>
  <c r="V1194" i="5" s="1"/>
  <c r="C1195" i="5"/>
  <c r="V1195" i="5"/>
  <c r="C1196" i="5"/>
  <c r="V1196" i="5" s="1"/>
  <c r="C1197" i="5"/>
  <c r="V1197" i="5"/>
  <c r="C1198" i="5"/>
  <c r="V1198" i="5" s="1"/>
  <c r="C1199" i="5"/>
  <c r="V1199" i="5"/>
  <c r="H1199" i="5" s="1"/>
  <c r="C1200" i="5"/>
  <c r="V1200" i="5"/>
  <c r="C1201" i="5"/>
  <c r="C1202" i="5"/>
  <c r="V1202" i="5" s="1"/>
  <c r="C1203" i="5"/>
  <c r="C1204" i="5"/>
  <c r="V1204" i="5" s="1"/>
  <c r="C1205" i="5"/>
  <c r="V1205" i="5"/>
  <c r="C1206" i="5"/>
  <c r="V1206" i="5" s="1"/>
  <c r="C1207" i="5"/>
  <c r="V1207" i="5"/>
  <c r="R1207" i="5"/>
  <c r="C1208" i="5"/>
  <c r="V1208" i="5" s="1"/>
  <c r="C1209" i="5"/>
  <c r="V1209" i="5"/>
  <c r="C1210" i="5"/>
  <c r="C1211" i="5"/>
  <c r="C1212" i="5"/>
  <c r="C1213" i="5"/>
  <c r="V1213" i="5"/>
  <c r="C1214" i="5"/>
  <c r="V1214" i="5"/>
  <c r="C1215" i="5"/>
  <c r="V1215" i="5"/>
  <c r="C1216" i="5"/>
  <c r="V1216" i="5"/>
  <c r="C1217" i="5"/>
  <c r="C1218" i="5"/>
  <c r="V1218" i="5"/>
  <c r="C1219" i="5"/>
  <c r="C1220" i="5"/>
  <c r="V1220" i="5" s="1"/>
  <c r="C1221" i="5"/>
  <c r="V1221" i="5"/>
  <c r="C1222" i="5"/>
  <c r="V1222" i="5" s="1"/>
  <c r="C1223" i="5"/>
  <c r="V1223" i="5"/>
  <c r="C1224" i="5"/>
  <c r="V1224" i="5" s="1"/>
  <c r="C1225" i="5"/>
  <c r="V1225" i="5"/>
  <c r="C1226" i="5"/>
  <c r="V1226" i="5" s="1"/>
  <c r="C1227" i="5"/>
  <c r="C1228" i="5"/>
  <c r="V1228" i="5"/>
  <c r="C1229" i="5"/>
  <c r="C1230" i="5"/>
  <c r="C1231" i="5"/>
  <c r="V1231" i="5"/>
  <c r="H1231" i="5" s="1"/>
  <c r="C1232" i="5"/>
  <c r="V1232" i="5"/>
  <c r="C1233" i="5"/>
  <c r="V1233" i="5" s="1"/>
  <c r="C1234" i="5"/>
  <c r="V1234" i="5"/>
  <c r="G1234" i="5" s="1"/>
  <c r="C1235" i="5"/>
  <c r="V1235" i="5"/>
  <c r="J1235" i="5"/>
  <c r="C1236" i="5"/>
  <c r="V1236" i="5" s="1"/>
  <c r="R1236" i="5" s="1"/>
  <c r="C1237" i="5"/>
  <c r="V1237" i="5"/>
  <c r="C1238" i="5"/>
  <c r="C1239" i="5"/>
  <c r="V1239" i="5"/>
  <c r="I1239" i="5"/>
  <c r="C1240" i="5"/>
  <c r="AB1240" i="5" s="1"/>
  <c r="C1241" i="5"/>
  <c r="V1241" i="5"/>
  <c r="C1242" i="5"/>
  <c r="V1242" i="5"/>
  <c r="F1242" i="5" s="1"/>
  <c r="C1243" i="5"/>
  <c r="C1244" i="5"/>
  <c r="C1245" i="5"/>
  <c r="V1245" i="5"/>
  <c r="I1245" i="5" s="1"/>
  <c r="C1246" i="5"/>
  <c r="V1246" i="5"/>
  <c r="C1247" i="5"/>
  <c r="V1247" i="5"/>
  <c r="C1248" i="5"/>
  <c r="V1248" i="5"/>
  <c r="C1249" i="5"/>
  <c r="V1249" i="5"/>
  <c r="H1249" i="5" s="1"/>
  <c r="C1250" i="5"/>
  <c r="V1250" i="5"/>
  <c r="C1251" i="5"/>
  <c r="V1251" i="5"/>
  <c r="G1251" i="5" s="1"/>
  <c r="C1252" i="5"/>
  <c r="V1252" i="5"/>
  <c r="C1253" i="5"/>
  <c r="V1253" i="5"/>
  <c r="F1253" i="5" s="1"/>
  <c r="C1254" i="5"/>
  <c r="V1254" i="5"/>
  <c r="C1255" i="5"/>
  <c r="V1255" i="5"/>
  <c r="G1255" i="5" s="1"/>
  <c r="C1256" i="5"/>
  <c r="V1256" i="5"/>
  <c r="C1257" i="5"/>
  <c r="C1258" i="5"/>
  <c r="V1258" i="5"/>
  <c r="C1259" i="5"/>
  <c r="C1260" i="5"/>
  <c r="V1260" i="5" s="1"/>
  <c r="C1261" i="5"/>
  <c r="V1261" i="5"/>
  <c r="C1262" i="5"/>
  <c r="V1262" i="5" s="1"/>
  <c r="C1263" i="5"/>
  <c r="V1263" i="5"/>
  <c r="E1263" i="5" s="1"/>
  <c r="X1263" i="5" s="1"/>
  <c r="C1264" i="5"/>
  <c r="V1264" i="5"/>
  <c r="C1265" i="5"/>
  <c r="V1265" i="5" s="1"/>
  <c r="C1266" i="5"/>
  <c r="V1266" i="5"/>
  <c r="C1267" i="5"/>
  <c r="C1268" i="5"/>
  <c r="V1268" i="5" s="1"/>
  <c r="H1268" i="5" s="1"/>
  <c r="C1269" i="5"/>
  <c r="V1269" i="5"/>
  <c r="C1270" i="5"/>
  <c r="V1270" i="5" s="1"/>
  <c r="C1271" i="5"/>
  <c r="V1271" i="5"/>
  <c r="R1271" i="5"/>
  <c r="C1272" i="5"/>
  <c r="C1273" i="5"/>
  <c r="V1273" i="5"/>
  <c r="C1274" i="5"/>
  <c r="C1275" i="5"/>
  <c r="C1276" i="5"/>
  <c r="V1276" i="5"/>
  <c r="C1277" i="5"/>
  <c r="V1277" i="5" s="1"/>
  <c r="C1278" i="5"/>
  <c r="C1279" i="5"/>
  <c r="V1279" i="5" s="1"/>
  <c r="C1280" i="5"/>
  <c r="V1280" i="5"/>
  <c r="C1281" i="5"/>
  <c r="C1282" i="5"/>
  <c r="V1282" i="5" s="1"/>
  <c r="C1283" i="5"/>
  <c r="V1283" i="5"/>
  <c r="C1284" i="5"/>
  <c r="V1284" i="5" s="1"/>
  <c r="C1285" i="5"/>
  <c r="V1285" i="5"/>
  <c r="C1286" i="5"/>
  <c r="V1286" i="5" s="1"/>
  <c r="C1287" i="5"/>
  <c r="V1287" i="5"/>
  <c r="C1288" i="5"/>
  <c r="V1288" i="5" s="1"/>
  <c r="C1289" i="5"/>
  <c r="V1289" i="5"/>
  <c r="C1290" i="5"/>
  <c r="V1290" i="5" s="1"/>
  <c r="C1291" i="5"/>
  <c r="V1291" i="5"/>
  <c r="C1292" i="5"/>
  <c r="V1292" i="5" s="1"/>
  <c r="C1293" i="5"/>
  <c r="V1293" i="5"/>
  <c r="C1294" i="5"/>
  <c r="V1294" i="5" s="1"/>
  <c r="C1295" i="5"/>
  <c r="V1295" i="5"/>
  <c r="C1296" i="5"/>
  <c r="V1296" i="5" s="1"/>
  <c r="C1297" i="5"/>
  <c r="V1297" i="5"/>
  <c r="C1298" i="5"/>
  <c r="V1298" i="5" s="1"/>
  <c r="C1299" i="5"/>
  <c r="V1299" i="5"/>
  <c r="C1300" i="5"/>
  <c r="V1300" i="5" s="1"/>
  <c r="C1301" i="5"/>
  <c r="V1301" i="5"/>
  <c r="C1302" i="5"/>
  <c r="C1303" i="5"/>
  <c r="C1304" i="5"/>
  <c r="V1304" i="5"/>
  <c r="C1305" i="5"/>
  <c r="V1305" i="5" s="1"/>
  <c r="C1306" i="5"/>
  <c r="V1306" i="5"/>
  <c r="C1307" i="5"/>
  <c r="C1308" i="5"/>
  <c r="C1309" i="5"/>
  <c r="V1309" i="5"/>
  <c r="C1310" i="5"/>
  <c r="V1310" i="5" s="1"/>
  <c r="C1311" i="5"/>
  <c r="V1311" i="5"/>
  <c r="E1311" i="5" s="1"/>
  <c r="X1311" i="5" s="1"/>
  <c r="C1312" i="5"/>
  <c r="V1312" i="5"/>
  <c r="C1313" i="5"/>
  <c r="V1313" i="5" s="1"/>
  <c r="C1314" i="5"/>
  <c r="V1314" i="5"/>
  <c r="C1315" i="5"/>
  <c r="V1315" i="5" s="1"/>
  <c r="C1316" i="5"/>
  <c r="V1316" i="5"/>
  <c r="C1317" i="5"/>
  <c r="V1317" i="5" s="1"/>
  <c r="C1318" i="5"/>
  <c r="V1318" i="5"/>
  <c r="G1318" i="5"/>
  <c r="C1319" i="5"/>
  <c r="C1320" i="5"/>
  <c r="C1321" i="5"/>
  <c r="V1321" i="5"/>
  <c r="C1322" i="5"/>
  <c r="C1323" i="5"/>
  <c r="V1323" i="5"/>
  <c r="C1324" i="5"/>
  <c r="V1324" i="5" s="1"/>
  <c r="C1325" i="5"/>
  <c r="V1325" i="5"/>
  <c r="C1326" i="5"/>
  <c r="C1327" i="5"/>
  <c r="V1327" i="5"/>
  <c r="C1328" i="5"/>
  <c r="V1328" i="5" s="1"/>
  <c r="C1329" i="5"/>
  <c r="V1329" i="5"/>
  <c r="C1330" i="5"/>
  <c r="V1330" i="5" s="1"/>
  <c r="F1330" i="5" s="1"/>
  <c r="C1331" i="5"/>
  <c r="C1332" i="5"/>
  <c r="V1332" i="5" s="1"/>
  <c r="C1333" i="5"/>
  <c r="V1333" i="5"/>
  <c r="C1334" i="5"/>
  <c r="V1334" i="5" s="1"/>
  <c r="C1335" i="5"/>
  <c r="V1335" i="5"/>
  <c r="J1335" i="5"/>
  <c r="C1336" i="5"/>
  <c r="C1337" i="5"/>
  <c r="V1337" i="5"/>
  <c r="C1338" i="5"/>
  <c r="C1339" i="5"/>
  <c r="C1340" i="5"/>
  <c r="V1340" i="5"/>
  <c r="C1341" i="5"/>
  <c r="V1341" i="5"/>
  <c r="C1342" i="5"/>
  <c r="V1342" i="5"/>
  <c r="C1343" i="5"/>
  <c r="V1343" i="5"/>
  <c r="F1343" i="5"/>
  <c r="C1344" i="5"/>
  <c r="V1344" i="5" s="1"/>
  <c r="C1345" i="5"/>
  <c r="V1345" i="5"/>
  <c r="C1346" i="5"/>
  <c r="V1346" i="5" s="1"/>
  <c r="C1347" i="5"/>
  <c r="C1348" i="5"/>
  <c r="V1348" i="5" s="1"/>
  <c r="C1349" i="5"/>
  <c r="V1349" i="5"/>
  <c r="C1350" i="5"/>
  <c r="C1351" i="5"/>
  <c r="V1351" i="5" s="1"/>
  <c r="I1351" i="5" s="1"/>
  <c r="C1352" i="5"/>
  <c r="V1352" i="5"/>
  <c r="C1353" i="5"/>
  <c r="C1354" i="5"/>
  <c r="V1354" i="5"/>
  <c r="C1355" i="5"/>
  <c r="V1355" i="5" s="1"/>
  <c r="R1355" i="5" s="1"/>
  <c r="C1356" i="5"/>
  <c r="V1356" i="5" s="1"/>
  <c r="C1357" i="5"/>
  <c r="V1357" i="5"/>
  <c r="C1358" i="5"/>
  <c r="C1359" i="5"/>
  <c r="C1360" i="5"/>
  <c r="V1360" i="5"/>
  <c r="C1361" i="5"/>
  <c r="V1361" i="5" s="1"/>
  <c r="C1362" i="5"/>
  <c r="V1362" i="5"/>
  <c r="J1362" i="5"/>
  <c r="C1363" i="5"/>
  <c r="C1364" i="5"/>
  <c r="V1364" i="5"/>
  <c r="C1365" i="5"/>
  <c r="V1365" i="5" s="1"/>
  <c r="J1365" i="5" s="1"/>
  <c r="C1366" i="5"/>
  <c r="V1366" i="5"/>
  <c r="C1367" i="5"/>
  <c r="C1368" i="5"/>
  <c r="V1368" i="5" s="1"/>
  <c r="C1369" i="5"/>
  <c r="V1369" i="5"/>
  <c r="C1370" i="5"/>
  <c r="C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s="1"/>
  <c r="C1386" i="5"/>
  <c r="V1386" i="5"/>
  <c r="C1387" i="5"/>
  <c r="C1388" i="5"/>
  <c r="V1388" i="5"/>
  <c r="C1389" i="5"/>
  <c r="V1389" i="5" s="1"/>
  <c r="C1390" i="5"/>
  <c r="C1391" i="5"/>
  <c r="C1392" i="5"/>
  <c r="V1392" i="5" s="1"/>
  <c r="C1393" i="5"/>
  <c r="V1393" i="5"/>
  <c r="C1394" i="5"/>
  <c r="V1394" i="5" s="1"/>
  <c r="C1395" i="5"/>
  <c r="C1396" i="5"/>
  <c r="V1396" i="5"/>
  <c r="C1397" i="5"/>
  <c r="V1397" i="5" s="1"/>
  <c r="C1398" i="5"/>
  <c r="V1398" i="5"/>
  <c r="R1398" i="5" s="1"/>
  <c r="C1399" i="5"/>
  <c r="C1400" i="5"/>
  <c r="V1400" i="5"/>
  <c r="C1401" i="5"/>
  <c r="V1401" i="5" s="1"/>
  <c r="C1402" i="5"/>
  <c r="C1403" i="5"/>
  <c r="V1403" i="5"/>
  <c r="C1404" i="5"/>
  <c r="V1404" i="5"/>
  <c r="C1405" i="5"/>
  <c r="V1405" i="5"/>
  <c r="C1406" i="5"/>
  <c r="C1407" i="5"/>
  <c r="V1407" i="5"/>
  <c r="C1408" i="5"/>
  <c r="V1408" i="5" s="1"/>
  <c r="C1409" i="5"/>
  <c r="V1409" i="5"/>
  <c r="C1410" i="5"/>
  <c r="V1410" i="5" s="1"/>
  <c r="C1411" i="5"/>
  <c r="V1411" i="5"/>
  <c r="C1412" i="5"/>
  <c r="V1412" i="5" s="1"/>
  <c r="C1413" i="5"/>
  <c r="V1413" i="5"/>
  <c r="C1414" i="5"/>
  <c r="C1415" i="5"/>
  <c r="V1415" i="5"/>
  <c r="C1416" i="5"/>
  <c r="V1416" i="5" s="1"/>
  <c r="H1416" i="5" s="1"/>
  <c r="C1417" i="5"/>
  <c r="C1418" i="5"/>
  <c r="V1418" i="5"/>
  <c r="C1419" i="5"/>
  <c r="C1420" i="5"/>
  <c r="V1420" i="5"/>
  <c r="C1421" i="5"/>
  <c r="V1421" i="5" s="1"/>
  <c r="C1422" i="5"/>
  <c r="V1422" i="5"/>
  <c r="C1423" i="5"/>
  <c r="V1423" i="5" s="1"/>
  <c r="C1424" i="5"/>
  <c r="V1424" i="5"/>
  <c r="C1425" i="5"/>
  <c r="V1425" i="5" s="1"/>
  <c r="R1425" i="5" s="1"/>
  <c r="C1426" i="5"/>
  <c r="V1426" i="5" s="1"/>
  <c r="C1427" i="5"/>
  <c r="V1427" i="5"/>
  <c r="C1428" i="5"/>
  <c r="V1428" i="5" s="1"/>
  <c r="C1429" i="5"/>
  <c r="V1429" i="5"/>
  <c r="C1430" i="5"/>
  <c r="C1431" i="5"/>
  <c r="V1431" i="5"/>
  <c r="C1432" i="5"/>
  <c r="V1432" i="5" s="1"/>
  <c r="C1433" i="5"/>
  <c r="V1433" i="5"/>
  <c r="C1434" i="5"/>
  <c r="V1434" i="5" s="1"/>
  <c r="C1435" i="5"/>
  <c r="V1435" i="5"/>
  <c r="C1436" i="5"/>
  <c r="V1436" i="5" s="1"/>
  <c r="C1437" i="5"/>
  <c r="V1437" i="5"/>
  <c r="C1438" i="5"/>
  <c r="V1438" i="5" s="1"/>
  <c r="C1439" i="5"/>
  <c r="V1439" i="5"/>
  <c r="C1440" i="5"/>
  <c r="V1440" i="5" s="1"/>
  <c r="C1441" i="5"/>
  <c r="V1441" i="5"/>
  <c r="C1442" i="5"/>
  <c r="C1443" i="5"/>
  <c r="C1444" i="5"/>
  <c r="C1445" i="5"/>
  <c r="V1445" i="5" s="1"/>
  <c r="C1446" i="5"/>
  <c r="V1446" i="5"/>
  <c r="C1447" i="5"/>
  <c r="C1448" i="5"/>
  <c r="C1449" i="5"/>
  <c r="C1450" i="5"/>
  <c r="V1450" i="5"/>
  <c r="C1451" i="5"/>
  <c r="V1451" i="5" s="1"/>
  <c r="C1452" i="5"/>
  <c r="C1453" i="5"/>
  <c r="V1453" i="5" s="1"/>
  <c r="C1454" i="5"/>
  <c r="V1454" i="5" s="1"/>
  <c r="C1455" i="5"/>
  <c r="V1455" i="5"/>
  <c r="C1456" i="5"/>
  <c r="V1456" i="5" s="1"/>
  <c r="C1457" i="5"/>
  <c r="V1457" i="5"/>
  <c r="C1458" i="5"/>
  <c r="V1458" i="5" s="1"/>
  <c r="C1459" i="5"/>
  <c r="V1459" i="5" s="1"/>
  <c r="C1460" i="5"/>
  <c r="V1460" i="5" s="1"/>
  <c r="C1461" i="5"/>
  <c r="C1462" i="5"/>
  <c r="V1462" i="5" s="1"/>
  <c r="C1463" i="5"/>
  <c r="C1464" i="5"/>
  <c r="V1464" i="5" s="1"/>
  <c r="C1465" i="5"/>
  <c r="V1465" i="5"/>
  <c r="C1466" i="5"/>
  <c r="C1467" i="5"/>
  <c r="V1467" i="5" s="1"/>
  <c r="C1468" i="5"/>
  <c r="V1468" i="5" s="1"/>
  <c r="C1469" i="5"/>
  <c r="C1470" i="5"/>
  <c r="C1471" i="5"/>
  <c r="C1472" i="5"/>
  <c r="V1472" i="5"/>
  <c r="C1473" i="5"/>
  <c r="V1473" i="5" s="1"/>
  <c r="C1474" i="5"/>
  <c r="V1474" i="5"/>
  <c r="C1475" i="5"/>
  <c r="C1476" i="5"/>
  <c r="V1476" i="5"/>
  <c r="C1477" i="5"/>
  <c r="V1477" i="5"/>
  <c r="C1478" i="5"/>
  <c r="V1478" i="5" s="1"/>
  <c r="C1479" i="5"/>
  <c r="V1479" i="5"/>
  <c r="C1480" i="5"/>
  <c r="V1480" i="5" s="1"/>
  <c r="C1481" i="5"/>
  <c r="V1481" i="5" s="1"/>
  <c r="C1482" i="5"/>
  <c r="V1482" i="5" s="1"/>
  <c r="C1483" i="5"/>
  <c r="V1483" i="5" s="1"/>
  <c r="C1484" i="5"/>
  <c r="V1484" i="5" s="1"/>
  <c r="C1485" i="5"/>
  <c r="V1485" i="5"/>
  <c r="C1486" i="5"/>
  <c r="V1486" i="5" s="1"/>
  <c r="C1487" i="5"/>
  <c r="C1488" i="5"/>
  <c r="V1488" i="5" s="1"/>
  <c r="C1489" i="5"/>
  <c r="V1489" i="5"/>
  <c r="C1490" i="5"/>
  <c r="C1491" i="5"/>
  <c r="C1492" i="5"/>
  <c r="V1492" i="5"/>
  <c r="C1493" i="5"/>
  <c r="V1493" i="5" s="1"/>
  <c r="C1494" i="5"/>
  <c r="V1494" i="5"/>
  <c r="C1495" i="5"/>
  <c r="C1496" i="5"/>
  <c r="V1496" i="5" s="1"/>
  <c r="C1497" i="5"/>
  <c r="V1497" i="5"/>
  <c r="C1498" i="5"/>
  <c r="V1498" i="5" s="1"/>
  <c r="C1499" i="5"/>
  <c r="V1499" i="5"/>
  <c r="C1500" i="5"/>
  <c r="V1500" i="5" s="1"/>
  <c r="C1501" i="5"/>
  <c r="V1501" i="5" s="1"/>
  <c r="C1502" i="5"/>
  <c r="V1502" i="5" s="1"/>
  <c r="C1503" i="5"/>
  <c r="V1503" i="5" s="1"/>
  <c r="H1503" i="5" s="1"/>
  <c r="C1504" i="5"/>
  <c r="V1504" i="5"/>
  <c r="C1505" i="5"/>
  <c r="V1505" i="5" s="1"/>
  <c r="C1506" i="5"/>
  <c r="C1507" i="5"/>
  <c r="C1508" i="5"/>
  <c r="V1508" i="5"/>
  <c r="C1509" i="5"/>
  <c r="V1509" i="5" s="1"/>
  <c r="C1510" i="5"/>
  <c r="V1510" i="5"/>
  <c r="C1511" i="5"/>
  <c r="V1511" i="5" s="1"/>
  <c r="C1512" i="5"/>
  <c r="V1512" i="5" s="1"/>
  <c r="C1513" i="5"/>
  <c r="V1513" i="5" s="1"/>
  <c r="C1514" i="5"/>
  <c r="V1514" i="5"/>
  <c r="C1515" i="5"/>
  <c r="V1515" i="5" s="1"/>
  <c r="C1516" i="5"/>
  <c r="V1516" i="5"/>
  <c r="C1517" i="5"/>
  <c r="V1517" i="5" s="1"/>
  <c r="C1518" i="5"/>
  <c r="C1519" i="5"/>
  <c r="C1520" i="5"/>
  <c r="V1520" i="5" s="1"/>
  <c r="C1521" i="5"/>
  <c r="C1522" i="5"/>
  <c r="V1522" i="5" s="1"/>
  <c r="C1523" i="5"/>
  <c r="C1524" i="5"/>
  <c r="C1525" i="5"/>
  <c r="V1525" i="5" s="1"/>
  <c r="C1526" i="5"/>
  <c r="C1527" i="5"/>
  <c r="V1527" i="5"/>
  <c r="C1528" i="5"/>
  <c r="V1528" i="5" s="1"/>
  <c r="C1529" i="5"/>
  <c r="V1529" i="5"/>
  <c r="C1530" i="5"/>
  <c r="V1530" i="5" s="1"/>
  <c r="C1531" i="5"/>
  <c r="V1531" i="5" s="1"/>
  <c r="C1532" i="5"/>
  <c r="V1532" i="5" s="1"/>
  <c r="C1533" i="5"/>
  <c r="V1533" i="5"/>
  <c r="C1534" i="5"/>
  <c r="V1534" i="5" s="1"/>
  <c r="C1535" i="5"/>
  <c r="C1536" i="5"/>
  <c r="V1536" i="5"/>
  <c r="C1537" i="5"/>
  <c r="V1537" i="5" s="1"/>
  <c r="C1538" i="5"/>
  <c r="V1538" i="5"/>
  <c r="C1539" i="5"/>
  <c r="V1539" i="5" s="1"/>
  <c r="C1540" i="5"/>
  <c r="V1540" i="5" s="1"/>
  <c r="C1541" i="5"/>
  <c r="V1541" i="5" s="1"/>
  <c r="C1542" i="5"/>
  <c r="V1542" i="5" s="1"/>
  <c r="C1543" i="5"/>
  <c r="V1543" i="5" s="1"/>
  <c r="C1544" i="5"/>
  <c r="V1544" i="5"/>
  <c r="C1545" i="5"/>
  <c r="C1546" i="5"/>
  <c r="V1546" i="5"/>
  <c r="C1547" i="5"/>
  <c r="V1547" i="5" s="1"/>
  <c r="C1548" i="5"/>
  <c r="V1548" i="5"/>
  <c r="C1549" i="5"/>
  <c r="V1549" i="5" s="1"/>
  <c r="C1550" i="5"/>
  <c r="V1550" i="5"/>
  <c r="C1551" i="5"/>
  <c r="V1551" i="5" s="1"/>
  <c r="C1552" i="5"/>
  <c r="V1552" i="5"/>
  <c r="C1553" i="5"/>
  <c r="C1554" i="5"/>
  <c r="V1554" i="5" s="1"/>
  <c r="C1555" i="5"/>
  <c r="C1556" i="5"/>
  <c r="C1557" i="5"/>
  <c r="C1558" i="5"/>
  <c r="C1559" i="5"/>
  <c r="C1560" i="5"/>
  <c r="V1560" i="5" s="1"/>
  <c r="C1561" i="5"/>
  <c r="V1561" i="5"/>
  <c r="C1562" i="5"/>
  <c r="V1562" i="5" s="1"/>
  <c r="C1563" i="5"/>
  <c r="V1563" i="5"/>
  <c r="C1564" i="5"/>
  <c r="C1565" i="5"/>
  <c r="V1565" i="5"/>
  <c r="C1566" i="5"/>
  <c r="C1567" i="5"/>
  <c r="V1567" i="5" s="1"/>
  <c r="H1567" i="5" s="1"/>
  <c r="C1568" i="5"/>
  <c r="V1568" i="5"/>
  <c r="C1569" i="5"/>
  <c r="V1569" i="5" s="1"/>
  <c r="C1570" i="5"/>
  <c r="V1570" i="5"/>
  <c r="C1571" i="5"/>
  <c r="C1572" i="5"/>
  <c r="V1572" i="5"/>
  <c r="C1573" i="5"/>
  <c r="V1573" i="5" s="1"/>
  <c r="C1574" i="5"/>
  <c r="C1575" i="5"/>
  <c r="V1575" i="5" s="1"/>
  <c r="C1576" i="5"/>
  <c r="V1576" i="5" s="1"/>
  <c r="C1577" i="5"/>
  <c r="V1577" i="5" s="1"/>
  <c r="C1578" i="5"/>
  <c r="C1579" i="5"/>
  <c r="V1579" i="5"/>
  <c r="C1580" i="5"/>
  <c r="V1580" i="5" s="1"/>
  <c r="C1581" i="5"/>
  <c r="V1581" i="5"/>
  <c r="C1582" i="5"/>
  <c r="V1582" i="5" s="1"/>
  <c r="C1583" i="5"/>
  <c r="C1584" i="5"/>
  <c r="C1585" i="5"/>
  <c r="C1586" i="5"/>
  <c r="V1586" i="5" s="1"/>
  <c r="C1587" i="5"/>
  <c r="V1587" i="5" s="1"/>
  <c r="C1588" i="5"/>
  <c r="V1588" i="5" s="1"/>
  <c r="C1589" i="5"/>
  <c r="C1590" i="5"/>
  <c r="C1591" i="5"/>
  <c r="V1591" i="5"/>
  <c r="C1592" i="5"/>
  <c r="V1592" i="5" s="1"/>
  <c r="C1593" i="5"/>
  <c r="V1593" i="5"/>
  <c r="C1594" i="5"/>
  <c r="V1594" i="5" s="1"/>
  <c r="C1595" i="5"/>
  <c r="V1595" i="5"/>
  <c r="C1596" i="5"/>
  <c r="C1597" i="5"/>
  <c r="V1597" i="5" s="1"/>
  <c r="C1598" i="5"/>
  <c r="V1598" i="5" s="1"/>
  <c r="C1599" i="5"/>
  <c r="V1599" i="5" s="1"/>
  <c r="G1599" i="5"/>
  <c r="C1600" i="5"/>
  <c r="V1600" i="5" s="1"/>
  <c r="C1601" i="5"/>
  <c r="V1601" i="5"/>
  <c r="C1602" i="5"/>
  <c r="C1603" i="5"/>
  <c r="V1603" i="5"/>
  <c r="C1604" i="5"/>
  <c r="V1604" i="5" s="1"/>
  <c r="C1605" i="5"/>
  <c r="C1606" i="5"/>
  <c r="V1606" i="5" s="1"/>
  <c r="C1607" i="5"/>
  <c r="V1607" i="5" s="1"/>
  <c r="C1608" i="5"/>
  <c r="V1608" i="5" s="1"/>
  <c r="C1609" i="5"/>
  <c r="V1609" i="5" s="1"/>
  <c r="C1610" i="5"/>
  <c r="V1610" i="5"/>
  <c r="C1611" i="5"/>
  <c r="V1611" i="5" s="1"/>
  <c r="C1612" i="5"/>
  <c r="V1612" i="5"/>
  <c r="C1613" i="5"/>
  <c r="C1614" i="5"/>
  <c r="V1614" i="5"/>
  <c r="C1615" i="5"/>
  <c r="V1615" i="5" s="1"/>
  <c r="C1616" i="5"/>
  <c r="V1616" i="5"/>
  <c r="C1617" i="5"/>
  <c r="C1618" i="5"/>
  <c r="V1618" i="5" s="1"/>
  <c r="C1619" i="5"/>
  <c r="V1619" i="5" s="1"/>
  <c r="C1620" i="5"/>
  <c r="V1620" i="5" s="1"/>
  <c r="C1621" i="5"/>
  <c r="C1622" i="5"/>
  <c r="V1622" i="5" s="1"/>
  <c r="C1623" i="5"/>
  <c r="V1623" i="5"/>
  <c r="C1624" i="5"/>
  <c r="C1625" i="5"/>
  <c r="V1625" i="5" s="1"/>
  <c r="C1626" i="5"/>
  <c r="C1627" i="5"/>
  <c r="V1627" i="5" s="1"/>
  <c r="C1628" i="5"/>
  <c r="V1628" i="5" s="1"/>
  <c r="C1629" i="5"/>
  <c r="V1629" i="5" s="1"/>
  <c r="C1630" i="5"/>
  <c r="V1630" i="5"/>
  <c r="E1630" i="5" s="1"/>
  <c r="X1630" i="5" s="1"/>
  <c r="C1631" i="5"/>
  <c r="V1631" i="5"/>
  <c r="C1632" i="5"/>
  <c r="V1632" i="5" s="1"/>
  <c r="C1633" i="5"/>
  <c r="C1634" i="5"/>
  <c r="V1634" i="5" s="1"/>
  <c r="C1635" i="5"/>
  <c r="V1635" i="5"/>
  <c r="C1636" i="5"/>
  <c r="C1637" i="5"/>
  <c r="C1638" i="5"/>
  <c r="C1639" i="5"/>
  <c r="V1639" i="5" s="1"/>
  <c r="C1640" i="5"/>
  <c r="V1640" i="5" s="1"/>
  <c r="C1641" i="5"/>
  <c r="V1641" i="5"/>
  <c r="C1642" i="5"/>
  <c r="C1643" i="5"/>
  <c r="C1644" i="5"/>
  <c r="V1644" i="5"/>
  <c r="C1645" i="5"/>
  <c r="V1645" i="5" s="1"/>
  <c r="C1646" i="5"/>
  <c r="V1646" i="5"/>
  <c r="C1647" i="5"/>
  <c r="C1648" i="5"/>
  <c r="V1648" i="5" s="1"/>
  <c r="C1649" i="5"/>
  <c r="V1649" i="5"/>
  <c r="C1650" i="5"/>
  <c r="V1650" i="5" s="1"/>
  <c r="C1651" i="5"/>
  <c r="C1652" i="5"/>
  <c r="V1652" i="5" s="1"/>
  <c r="C1653" i="5"/>
  <c r="V1653" i="5" s="1"/>
  <c r="C1654" i="5"/>
  <c r="V1654" i="5" s="1"/>
  <c r="I1654" i="5"/>
  <c r="C1655" i="5"/>
  <c r="V1655" i="5" s="1"/>
  <c r="C1656" i="5"/>
  <c r="V1656" i="5"/>
  <c r="C1657" i="5"/>
  <c r="V1657" i="5" s="1"/>
  <c r="C1658" i="5"/>
  <c r="V1658" i="5"/>
  <c r="C1659" i="5"/>
  <c r="V1659" i="5" s="1"/>
  <c r="C1660" i="5"/>
  <c r="V1660" i="5"/>
  <c r="C1661" i="5"/>
  <c r="V1661" i="5" s="1"/>
  <c r="C1662" i="5"/>
  <c r="V1662" i="5"/>
  <c r="C1663" i="5"/>
  <c r="C1664" i="5"/>
  <c r="V1664" i="5" s="1"/>
  <c r="C1665" i="5"/>
  <c r="V1665" i="5"/>
  <c r="C1666" i="5"/>
  <c r="C1667" i="5"/>
  <c r="V1667" i="5"/>
  <c r="C1668" i="5"/>
  <c r="C1669" i="5"/>
  <c r="V1669" i="5" s="1"/>
  <c r="C1670" i="5"/>
  <c r="V1670" i="5" s="1"/>
  <c r="C1671" i="5"/>
  <c r="V1671" i="5" s="1"/>
  <c r="C1672" i="5"/>
  <c r="C1673" i="5"/>
  <c r="V1673" i="5" s="1"/>
  <c r="C1674" i="5"/>
  <c r="V1674" i="5"/>
  <c r="C1675" i="5"/>
  <c r="V1675" i="5" s="1"/>
  <c r="C1676" i="5"/>
  <c r="V1676" i="5"/>
  <c r="C1677" i="5"/>
  <c r="V1677" i="5" s="1"/>
  <c r="C1678" i="5"/>
  <c r="V1678" i="5"/>
  <c r="C1679" i="5"/>
  <c r="V1679" i="5" s="1"/>
  <c r="C1680" i="5"/>
  <c r="V1680" i="5"/>
  <c r="C1681" i="5"/>
  <c r="V1681" i="5" s="1"/>
  <c r="C1682" i="5"/>
  <c r="V1682" i="5"/>
  <c r="C1683" i="5"/>
  <c r="V1683" i="5" s="1"/>
  <c r="C1684" i="5"/>
  <c r="C1685" i="5"/>
  <c r="V1685" i="5"/>
  <c r="C1686" i="5"/>
  <c r="V1686" i="5" s="1"/>
  <c r="C1687" i="5"/>
  <c r="V1687" i="5" s="1"/>
  <c r="C1688" i="5"/>
  <c r="V1688" i="5" s="1"/>
  <c r="C1689" i="5"/>
  <c r="V1689" i="5" s="1"/>
  <c r="C1690" i="5"/>
  <c r="V1690" i="5" s="1"/>
  <c r="C1691" i="5"/>
  <c r="V1691" i="5"/>
  <c r="C1692" i="5"/>
  <c r="C1693" i="5"/>
  <c r="V1693" i="5"/>
  <c r="C1694" i="5"/>
  <c r="V1694" i="5" s="1"/>
  <c r="C1695" i="5"/>
  <c r="C1696" i="5"/>
  <c r="C1697" i="5"/>
  <c r="V1697" i="5" s="1"/>
  <c r="C1698" i="5"/>
  <c r="V1698" i="5"/>
  <c r="C1699" i="5"/>
  <c r="V1699" i="5" s="1"/>
  <c r="C1700" i="5"/>
  <c r="C1701" i="5"/>
  <c r="V1701" i="5" s="1"/>
  <c r="C1702" i="5"/>
  <c r="V1702" i="5" s="1"/>
  <c r="C1703" i="5"/>
  <c r="V1703" i="5"/>
  <c r="C1704" i="5"/>
  <c r="C1705" i="5"/>
  <c r="V1705" i="5"/>
  <c r="C1706" i="5"/>
  <c r="C1707" i="5"/>
  <c r="V1707" i="5"/>
  <c r="C1708" i="5"/>
  <c r="V1708" i="5" s="1"/>
  <c r="C1709" i="5"/>
  <c r="C1710" i="5"/>
  <c r="C1711" i="5"/>
  <c r="V1711" i="5" s="1"/>
  <c r="C1712" i="5"/>
  <c r="V1712" i="5"/>
  <c r="H1712" i="5" s="1"/>
  <c r="C1713" i="5"/>
  <c r="V1713" i="5" s="1"/>
  <c r="C1714" i="5"/>
  <c r="V1714" i="5"/>
  <c r="C1715" i="5"/>
  <c r="C1716" i="5"/>
  <c r="V1716" i="5" s="1"/>
  <c r="C1717" i="5"/>
  <c r="V1717" i="5"/>
  <c r="C1718" i="5"/>
  <c r="C1719" i="5"/>
  <c r="V1719" i="5"/>
  <c r="C1720" i="5"/>
  <c r="V1720" i="5" s="1"/>
  <c r="C1721" i="5"/>
  <c r="V1721" i="5"/>
  <c r="C1722" i="5"/>
  <c r="V1722" i="5" s="1"/>
  <c r="C1723" i="5"/>
  <c r="C1724" i="5"/>
  <c r="C1725" i="5"/>
  <c r="V1725" i="5"/>
  <c r="C1726" i="5"/>
  <c r="V1726" i="5" s="1"/>
  <c r="C1727" i="5"/>
  <c r="V1727" i="5" s="1"/>
  <c r="C1728" i="5"/>
  <c r="C1729" i="5"/>
  <c r="C1730" i="5"/>
  <c r="V1730" i="5" s="1"/>
  <c r="C1731" i="5"/>
  <c r="V1731" i="5"/>
  <c r="C1732" i="5"/>
  <c r="V1732" i="5" s="1"/>
  <c r="C1733" i="5"/>
  <c r="V1733" i="5" s="1"/>
  <c r="C1734" i="5"/>
  <c r="V1734" i="5" s="1"/>
  <c r="C1735" i="5"/>
  <c r="C1736" i="5"/>
  <c r="V1736" i="5" s="1"/>
  <c r="C1737" i="5"/>
  <c r="C1738" i="5"/>
  <c r="C1739" i="5"/>
  <c r="C1740" i="5"/>
  <c r="V1740" i="5" s="1"/>
  <c r="C1741" i="5"/>
  <c r="V1741" i="5"/>
  <c r="C1742" i="5"/>
  <c r="C1743" i="5"/>
  <c r="C1744" i="5"/>
  <c r="V1744" i="5"/>
  <c r="C1745" i="5"/>
  <c r="V1745" i="5" s="1"/>
  <c r="C1746" i="5"/>
  <c r="C1747" i="5"/>
  <c r="C1748" i="5"/>
  <c r="V1748" i="5" s="1"/>
  <c r="C1749" i="5"/>
  <c r="V1749" i="5"/>
  <c r="C1750" i="5"/>
  <c r="C1751" i="5"/>
  <c r="V1751" i="5"/>
  <c r="C1752" i="5"/>
  <c r="V1752" i="5" s="1"/>
  <c r="C1753" i="5"/>
  <c r="V1753" i="5" s="1"/>
  <c r="C1754" i="5"/>
  <c r="V1754" i="5"/>
  <c r="C1755" i="5"/>
  <c r="C1756" i="5"/>
  <c r="V1756" i="5"/>
  <c r="C1757" i="5"/>
  <c r="V1757" i="5" s="1"/>
  <c r="C1758" i="5"/>
  <c r="V1758" i="5"/>
  <c r="C1759" i="5"/>
  <c r="C1760" i="5"/>
  <c r="C1761" i="5"/>
  <c r="V1761" i="5" s="1"/>
  <c r="C1762" i="5"/>
  <c r="V1762" i="5"/>
  <c r="C1763" i="5"/>
  <c r="V1763" i="5" s="1"/>
  <c r="C1764" i="5"/>
  <c r="V1764" i="5"/>
  <c r="C1765" i="5"/>
  <c r="C1766" i="5"/>
  <c r="V1766" i="5"/>
  <c r="C1767" i="5"/>
  <c r="V1767" i="5"/>
  <c r="C1768" i="5"/>
  <c r="V1768" i="5"/>
  <c r="C1769" i="5"/>
  <c r="V1769" i="5"/>
  <c r="C1770" i="5"/>
  <c r="V1770" i="5"/>
  <c r="C1771" i="5"/>
  <c r="V1771" i="5"/>
  <c r="C1772" i="5"/>
  <c r="V1772" i="5"/>
  <c r="J1772" i="5" s="1"/>
  <c r="C1773" i="5"/>
  <c r="V1773" i="5"/>
  <c r="C1774" i="5"/>
  <c r="V1774" i="5"/>
  <c r="C1775" i="5"/>
  <c r="V1775" i="5"/>
  <c r="C1776" i="5"/>
  <c r="C1777" i="5"/>
  <c r="V1777" i="5" s="1"/>
  <c r="C1778" i="5"/>
  <c r="V1778" i="5"/>
  <c r="R1778" i="5" s="1"/>
  <c r="C1779" i="5"/>
  <c r="V1779" i="5"/>
  <c r="C1780" i="5"/>
  <c r="V1780" i="5" s="1"/>
  <c r="C1781" i="5"/>
  <c r="V1781" i="5"/>
  <c r="C1782" i="5"/>
  <c r="V1782" i="5" s="1"/>
  <c r="C1783" i="5"/>
  <c r="V1783" i="5"/>
  <c r="C1784" i="5"/>
  <c r="V1784" i="5" s="1"/>
  <c r="C1785" i="5"/>
  <c r="V1785" i="5"/>
  <c r="C1786" i="5"/>
  <c r="V1786" i="5" s="1"/>
  <c r="G1786" i="5" s="1"/>
  <c r="C1787" i="5"/>
  <c r="V1787" i="5"/>
  <c r="C1788" i="5"/>
  <c r="C1789" i="5"/>
  <c r="V1789" i="5" s="1"/>
  <c r="C1790" i="5"/>
  <c r="C1791" i="5"/>
  <c r="AB1791" i="5" s="1"/>
  <c r="C1792" i="5"/>
  <c r="V1792" i="5"/>
  <c r="J1792" i="5" s="1"/>
  <c r="C1793" i="5"/>
  <c r="C1794" i="5"/>
  <c r="V1794" i="5"/>
  <c r="C1795" i="5"/>
  <c r="C1796" i="5"/>
  <c r="C1797" i="5"/>
  <c r="V1797" i="5"/>
  <c r="C1798" i="5"/>
  <c r="V1798" i="5" s="1"/>
  <c r="C1799" i="5"/>
  <c r="C1800" i="5"/>
  <c r="V1800" i="5"/>
  <c r="C1801" i="5"/>
  <c r="V1801" i="5"/>
  <c r="C1802" i="5"/>
  <c r="V1802" i="5"/>
  <c r="C1803" i="5"/>
  <c r="V1803" i="5"/>
  <c r="C1804" i="5"/>
  <c r="C1805" i="5"/>
  <c r="V1805" i="5" s="1"/>
  <c r="C1806" i="5"/>
  <c r="V1806" i="5"/>
  <c r="C1807" i="5"/>
  <c r="C1808" i="5"/>
  <c r="V1808" i="5"/>
  <c r="C1809" i="5"/>
  <c r="V1809" i="5" s="1"/>
  <c r="C1810" i="5"/>
  <c r="V1810" i="5"/>
  <c r="C1811" i="5"/>
  <c r="C1812" i="5"/>
  <c r="V1812" i="5" s="1"/>
  <c r="C1813" i="5"/>
  <c r="V1813" i="5"/>
  <c r="C1814" i="5"/>
  <c r="V1814" i="5" s="1"/>
  <c r="C1815" i="5"/>
  <c r="V1815" i="5"/>
  <c r="C1816" i="5"/>
  <c r="V1816" i="5" s="1"/>
  <c r="C1817" i="5"/>
  <c r="V1817" i="5"/>
  <c r="C1818" i="5"/>
  <c r="V1818" i="5" s="1"/>
  <c r="C1819" i="5"/>
  <c r="C1820" i="5"/>
  <c r="V1820" i="5" s="1"/>
  <c r="I1820" i="5" s="1"/>
  <c r="C1821" i="5"/>
  <c r="V1821" i="5"/>
  <c r="C1822" i="5"/>
  <c r="V1822" i="5" s="1"/>
  <c r="C1823" i="5"/>
  <c r="V1823" i="5"/>
  <c r="C1824" i="5"/>
  <c r="V1824" i="5" s="1"/>
  <c r="C1825" i="5"/>
  <c r="V1825" i="5"/>
  <c r="C1826" i="5"/>
  <c r="C1827" i="5"/>
  <c r="V1827" i="5" s="1"/>
  <c r="C1828" i="5"/>
  <c r="V1828" i="5"/>
  <c r="C1829" i="5"/>
  <c r="V1829" i="5" s="1"/>
  <c r="C1830" i="5"/>
  <c r="V1830" i="5"/>
  <c r="C1831" i="5"/>
  <c r="V1831" i="5" s="1"/>
  <c r="F1831" i="5" s="1"/>
  <c r="C1832" i="5"/>
  <c r="V1832" i="5" s="1"/>
  <c r="C1833" i="5"/>
  <c r="V1833" i="5"/>
  <c r="C1834" i="5"/>
  <c r="AB1834" i="5" s="1"/>
  <c r="C1835" i="5"/>
  <c r="V1835" i="5"/>
  <c r="C1836" i="5"/>
  <c r="V1836" i="5" s="1"/>
  <c r="C1837" i="5"/>
  <c r="V1837" i="5"/>
  <c r="C1838" i="5"/>
  <c r="C1839" i="5"/>
  <c r="V1839" i="5" s="1"/>
  <c r="C1840" i="5"/>
  <c r="V1840" i="5"/>
  <c r="C1841" i="5"/>
  <c r="V1841" i="5" s="1"/>
  <c r="C1842" i="5"/>
  <c r="V1842" i="5"/>
  <c r="I1842" i="5" s="1"/>
  <c r="C1843" i="5"/>
  <c r="C1844" i="5"/>
  <c r="C1845" i="5"/>
  <c r="V1845" i="5"/>
  <c r="C1846" i="5"/>
  <c r="V1846" i="5" s="1"/>
  <c r="C1847" i="5"/>
  <c r="C1848" i="5"/>
  <c r="V1848" i="5"/>
  <c r="G1848" i="5" s="1"/>
  <c r="C1849" i="5"/>
  <c r="V1849" i="5"/>
  <c r="C1850" i="5"/>
  <c r="V1850" i="5"/>
  <c r="H1850" i="5" s="1"/>
  <c r="C1851" i="5"/>
  <c r="V1851" i="5"/>
  <c r="C1852" i="5"/>
  <c r="V1852" i="5"/>
  <c r="C1853" i="5"/>
  <c r="C1854" i="5"/>
  <c r="V1854" i="5"/>
  <c r="C1855" i="5"/>
  <c r="C1856" i="5"/>
  <c r="V1856" i="5"/>
  <c r="C1857" i="5"/>
  <c r="V1857" i="5" s="1"/>
  <c r="C1858" i="5"/>
  <c r="V1858" i="5"/>
  <c r="C1859" i="5"/>
  <c r="C1860" i="5"/>
  <c r="C1861" i="5"/>
  <c r="V1861" i="5"/>
  <c r="C1862" i="5"/>
  <c r="V1862" i="5" s="1"/>
  <c r="C1863" i="5"/>
  <c r="V1863" i="5"/>
  <c r="R1863" i="5" s="1"/>
  <c r="C1864" i="5"/>
  <c r="V1864" i="5" s="1"/>
  <c r="J1864" i="5" s="1"/>
  <c r="C1865" i="5"/>
  <c r="V1865" i="5"/>
  <c r="C1866" i="5"/>
  <c r="C1867" i="5"/>
  <c r="V1867" i="5"/>
  <c r="C1868" i="5"/>
  <c r="C1869" i="5"/>
  <c r="C1870" i="5"/>
  <c r="V1870" i="5"/>
  <c r="C1871" i="5"/>
  <c r="C1872" i="5"/>
  <c r="V1872" i="5"/>
  <c r="C1873" i="5"/>
  <c r="V1873" i="5" s="1"/>
  <c r="C1874" i="5"/>
  <c r="V1874" i="5"/>
  <c r="C1875" i="5"/>
  <c r="V1875" i="5" s="1"/>
  <c r="C1876" i="5"/>
  <c r="V1876" i="5"/>
  <c r="C1877" i="5"/>
  <c r="C1878" i="5"/>
  <c r="C1879" i="5"/>
  <c r="V1879" i="5"/>
  <c r="I1879" i="5"/>
  <c r="C1880" i="5"/>
  <c r="V1880" i="5" s="1"/>
  <c r="C1881" i="5"/>
  <c r="V1881" i="5"/>
  <c r="C1882" i="5"/>
  <c r="V1882" i="5" s="1"/>
  <c r="C1883" i="5"/>
  <c r="C1884" i="5"/>
  <c r="C1885" i="5"/>
  <c r="V1885" i="5"/>
  <c r="C1886" i="5"/>
  <c r="V1886" i="5" s="1"/>
  <c r="C1887" i="5"/>
  <c r="V1887" i="5"/>
  <c r="C1888" i="5"/>
  <c r="C1889" i="5"/>
  <c r="C1890" i="5"/>
  <c r="V1890" i="5"/>
  <c r="C1891" i="5"/>
  <c r="V1891" i="5" s="1"/>
  <c r="C1892" i="5"/>
  <c r="V1892" i="5"/>
  <c r="C1893" i="5"/>
  <c r="C1894" i="5"/>
  <c r="V1894" i="5"/>
  <c r="C1895" i="5"/>
  <c r="V1895" i="5"/>
  <c r="F1895" i="5" s="1"/>
  <c r="C1896" i="5"/>
  <c r="V1896" i="5"/>
  <c r="C1897" i="5"/>
  <c r="V1897" i="5" s="1"/>
  <c r="C1898" i="5"/>
  <c r="V1898" i="5"/>
  <c r="C1899" i="5"/>
  <c r="C1900" i="5"/>
  <c r="V1900" i="5"/>
  <c r="C1901" i="5"/>
  <c r="V1901" i="5" s="1"/>
  <c r="C1902" i="5"/>
  <c r="V1902" i="5"/>
  <c r="C1903" i="5"/>
  <c r="V1903" i="5" s="1"/>
  <c r="C1904" i="5"/>
  <c r="V1904" i="5"/>
  <c r="C1905" i="5"/>
  <c r="V1905" i="5" s="1"/>
  <c r="C1906" i="5"/>
  <c r="V1906" i="5"/>
  <c r="C1907" i="5"/>
  <c r="C1908" i="5"/>
  <c r="C1909" i="5"/>
  <c r="V1909" i="5"/>
  <c r="C1910" i="5"/>
  <c r="V1910" i="5" s="1"/>
  <c r="C1911" i="5"/>
  <c r="V1911" i="5"/>
  <c r="C1912" i="5"/>
  <c r="V1912" i="5" s="1"/>
  <c r="C1913" i="5"/>
  <c r="C1914" i="5"/>
  <c r="V1914" i="5"/>
  <c r="C1915" i="5"/>
  <c r="V1915" i="5" s="1"/>
  <c r="H1915" i="5" s="1"/>
  <c r="C1916" i="5"/>
  <c r="C1917" i="5"/>
  <c r="V1917" i="5" s="1"/>
  <c r="C1918" i="5"/>
  <c r="V1918" i="5"/>
  <c r="C1919" i="5"/>
  <c r="C1920" i="5"/>
  <c r="C1921" i="5"/>
  <c r="V1921" i="5" s="1"/>
  <c r="C1922" i="5"/>
  <c r="C1923" i="5"/>
  <c r="V1923" i="5"/>
  <c r="C1924" i="5"/>
  <c r="V1924" i="5"/>
  <c r="C1925" i="5"/>
  <c r="V1925" i="5"/>
  <c r="C1926" i="5"/>
  <c r="C1927" i="5"/>
  <c r="V1927" i="5"/>
  <c r="C1928" i="5"/>
  <c r="C1929" i="5"/>
  <c r="C1930" i="5"/>
  <c r="V1930" i="5" s="1"/>
  <c r="G1930" i="5" s="1"/>
  <c r="C1931" i="5"/>
  <c r="V1931" i="5"/>
  <c r="C1932" i="5"/>
  <c r="V1932" i="5" s="1"/>
  <c r="C1933" i="5"/>
  <c r="V1933" i="5" s="1"/>
  <c r="I1933" i="5" s="1"/>
  <c r="C1934" i="5"/>
  <c r="V1934" i="5" s="1"/>
  <c r="C1935" i="5"/>
  <c r="V1935" i="5" s="1"/>
  <c r="C1936" i="5"/>
  <c r="V1936" i="5" s="1"/>
  <c r="F1936" i="5" s="1"/>
  <c r="C1937" i="5"/>
  <c r="V1937" i="5"/>
  <c r="C1938" i="5"/>
  <c r="C1939" i="5"/>
  <c r="V1939" i="5"/>
  <c r="E1939" i="5" s="1"/>
  <c r="X1939" i="5" s="1"/>
  <c r="C1940" i="5"/>
  <c r="C1941" i="5"/>
  <c r="V1941" i="5"/>
  <c r="C1942" i="5"/>
  <c r="V1942" i="5" s="1"/>
  <c r="C1943" i="5"/>
  <c r="V1943" i="5"/>
  <c r="G1943" i="5" s="1"/>
  <c r="C1944" i="5"/>
  <c r="V1944" i="5"/>
  <c r="C1945" i="5"/>
  <c r="V1945" i="5" s="1"/>
  <c r="C1946" i="5"/>
  <c r="V1946" i="5"/>
  <c r="C1947" i="5"/>
  <c r="V1947" i="5" s="1"/>
  <c r="C1948" i="5"/>
  <c r="V1948" i="5"/>
  <c r="C1949" i="5"/>
  <c r="V1949" i="5" s="1"/>
  <c r="E1949" i="5" s="1"/>
  <c r="X1949" i="5" s="1"/>
  <c r="C1950" i="5"/>
  <c r="V1950" i="5"/>
  <c r="C1951" i="5"/>
  <c r="V1951" i="5" s="1"/>
  <c r="C1952" i="5"/>
  <c r="C1953" i="5"/>
  <c r="V1953" i="5"/>
  <c r="C1954" i="5"/>
  <c r="V1954" i="5" s="1"/>
  <c r="C1955" i="5"/>
  <c r="V1955" i="5"/>
  <c r="J1955" i="5" s="1"/>
  <c r="C1956" i="5"/>
  <c r="V1956" i="5" s="1"/>
  <c r="C1957" i="5"/>
  <c r="C1958" i="5"/>
  <c r="C1959" i="5"/>
  <c r="C1960" i="5"/>
  <c r="V1960" i="5"/>
  <c r="C1961" i="5"/>
  <c r="V1961" i="5" s="1"/>
  <c r="C1962" i="5"/>
  <c r="C1963" i="5"/>
  <c r="V1963" i="5"/>
  <c r="R1963" i="5" s="1"/>
  <c r="C1964" i="5"/>
  <c r="V1964" i="5" s="1"/>
  <c r="C1965" i="5"/>
  <c r="C1966" i="5"/>
  <c r="C1967" i="5"/>
  <c r="C1968" i="5"/>
  <c r="V1968" i="5"/>
  <c r="C1969" i="5"/>
  <c r="V1969" i="5"/>
  <c r="C1970" i="5"/>
  <c r="V1970" i="5"/>
  <c r="C1971" i="5"/>
  <c r="V1971" i="5"/>
  <c r="C1972" i="5"/>
  <c r="V1972" i="5"/>
  <c r="C1973" i="5"/>
  <c r="V1973" i="5"/>
  <c r="C1974" i="5"/>
  <c r="V1974" i="5"/>
  <c r="C1975" i="5"/>
  <c r="C1976" i="5"/>
  <c r="V1976" i="5" s="1"/>
  <c r="J1976" i="5" s="1"/>
  <c r="C1977" i="5"/>
  <c r="C1978" i="5"/>
  <c r="V1978" i="5" s="1"/>
  <c r="R1978" i="5" s="1"/>
  <c r="C1979" i="5"/>
  <c r="V1979" i="5"/>
  <c r="G1979" i="5"/>
  <c r="C1980" i="5"/>
  <c r="V1980" i="5" s="1"/>
  <c r="R1980" i="5" s="1"/>
  <c r="C1981" i="5"/>
  <c r="V1981" i="5" s="1"/>
  <c r="C1982" i="5"/>
  <c r="V1982" i="5"/>
  <c r="C1983" i="5"/>
  <c r="C1984" i="5"/>
  <c r="V1984" i="5"/>
  <c r="C1985" i="5"/>
  <c r="V1985" i="5" s="1"/>
  <c r="C1986" i="5"/>
  <c r="C1987" i="5"/>
  <c r="V1987" i="5" s="1"/>
  <c r="C1988" i="5"/>
  <c r="V1988" i="5"/>
  <c r="C1989" i="5"/>
  <c r="V1989" i="5" s="1"/>
  <c r="C1990" i="5"/>
  <c r="V1990" i="5"/>
  <c r="C1991" i="5"/>
  <c r="V1991" i="5" s="1"/>
  <c r="C1992" i="5"/>
  <c r="V1992" i="5"/>
  <c r="C1993" i="5"/>
  <c r="C1994" i="5"/>
  <c r="V1994" i="5" s="1"/>
  <c r="C1995" i="5"/>
  <c r="V1995" i="5"/>
  <c r="I1995" i="5" s="1"/>
  <c r="C1996" i="5"/>
  <c r="V1996" i="5"/>
  <c r="C1997" i="5"/>
  <c r="V1997" i="5" s="1"/>
  <c r="H1997" i="5" s="1"/>
  <c r="C1998" i="5"/>
  <c r="V1998" i="5"/>
  <c r="C1999" i="5"/>
  <c r="C2000" i="5"/>
  <c r="C2001" i="5"/>
  <c r="V2001" i="5"/>
  <c r="C2002" i="5"/>
  <c r="AB2002" i="5" s="1"/>
  <c r="C2003" i="5"/>
  <c r="V2003" i="5"/>
  <c r="C2004" i="5"/>
  <c r="C2005" i="5"/>
  <c r="V2005" i="5" s="1"/>
  <c r="C2006" i="5"/>
  <c r="C2007" i="5"/>
  <c r="V2007" i="5" s="1"/>
  <c r="J2007" i="5" s="1"/>
  <c r="C2008" i="5"/>
  <c r="V2008" i="5"/>
  <c r="C2009" i="5"/>
  <c r="C2010" i="5"/>
  <c r="V2010" i="5"/>
  <c r="C2011" i="5"/>
  <c r="C2012" i="5"/>
  <c r="V2012" i="5"/>
  <c r="C2013" i="5"/>
  <c r="V2013" i="5" s="1"/>
  <c r="C2014" i="5"/>
  <c r="V2014" i="5"/>
  <c r="H2014" i="5"/>
  <c r="C2015" i="5"/>
  <c r="V2015" i="5" s="1"/>
  <c r="C2016" i="5"/>
  <c r="V2016" i="5"/>
  <c r="C2017" i="5"/>
  <c r="V2017" i="5" s="1"/>
  <c r="C2018" i="5"/>
  <c r="V2018" i="5"/>
  <c r="C2019" i="5"/>
  <c r="C2020" i="5"/>
  <c r="V2020" i="5"/>
  <c r="C2021" i="5"/>
  <c r="V2021" i="5" s="1"/>
  <c r="C2022" i="5"/>
  <c r="V2022" i="5"/>
  <c r="H2022" i="5"/>
  <c r="C2023" i="5"/>
  <c r="C2024" i="5"/>
  <c r="V2024" i="5"/>
  <c r="F2024" i="5"/>
  <c r="C2025" i="5"/>
  <c r="C2026" i="5"/>
  <c r="V2026" i="5"/>
  <c r="G2026" i="5"/>
  <c r="C2027" i="5"/>
  <c r="C2028" i="5"/>
  <c r="V2028" i="5"/>
  <c r="C2029" i="5"/>
  <c r="C2030" i="5"/>
  <c r="V2030" i="5"/>
  <c r="J2030" i="5"/>
  <c r="C2031" i="5"/>
  <c r="V2031" i="5" s="1"/>
  <c r="C2032" i="5"/>
  <c r="V2032" i="5"/>
  <c r="C2033" i="5"/>
  <c r="C2034" i="5"/>
  <c r="V2034" i="5"/>
  <c r="E2034" i="5"/>
  <c r="X2034" i="5" s="1"/>
  <c r="C2035" i="5"/>
  <c r="V2035" i="5" s="1"/>
  <c r="C2036" i="5"/>
  <c r="C2037" i="5"/>
  <c r="V2037" i="5" s="1"/>
  <c r="C2038" i="5"/>
  <c r="V2038" i="5"/>
  <c r="C2039" i="5"/>
  <c r="V2039" i="5" s="1"/>
  <c r="C2040" i="5"/>
  <c r="V2040" i="5" s="1"/>
  <c r="C2041" i="5"/>
  <c r="V2041" i="5"/>
  <c r="C2042" i="5"/>
  <c r="V2042" i="5" s="1"/>
  <c r="I2042" i="5" s="1"/>
  <c r="C2043" i="5"/>
  <c r="V2043" i="5" s="1"/>
  <c r="F2043" i="5" s="1"/>
  <c r="C2044" i="5"/>
  <c r="V2044" i="5"/>
  <c r="C2045" i="5"/>
  <c r="V2045" i="5" s="1"/>
  <c r="C2046" i="5"/>
  <c r="V2046" i="5"/>
  <c r="G2046" i="5" s="1"/>
  <c r="C2047" i="5"/>
  <c r="V2047" i="5" s="1"/>
  <c r="C2048" i="5"/>
  <c r="V2048" i="5"/>
  <c r="C2049" i="5"/>
  <c r="C2050" i="5"/>
  <c r="V2050" i="5"/>
  <c r="I2050" i="5" s="1"/>
  <c r="C2051" i="5"/>
  <c r="V2051" i="5" s="1"/>
  <c r="C2052" i="5"/>
  <c r="C2053" i="5"/>
  <c r="C2054" i="5"/>
  <c r="C2055" i="5"/>
  <c r="V2055" i="5"/>
  <c r="C2056" i="5"/>
  <c r="V2056" i="5"/>
  <c r="C2057" i="5"/>
  <c r="V2057" i="5"/>
  <c r="C2058" i="5"/>
  <c r="V2058" i="5"/>
  <c r="I2058" i="5"/>
  <c r="C2059" i="5"/>
  <c r="C2060" i="5"/>
  <c r="C2061" i="5"/>
  <c r="C2062" i="5"/>
  <c r="V2062" i="5"/>
  <c r="F2062" i="5"/>
  <c r="C2063" i="5"/>
  <c r="C2064" i="5"/>
  <c r="V2064" i="5"/>
  <c r="C2065" i="5"/>
  <c r="V2065" i="5" s="1"/>
  <c r="C2066" i="5"/>
  <c r="V2066" i="5"/>
  <c r="E2066" i="5"/>
  <c r="X2066" i="5" s="1"/>
  <c r="C2067" i="5"/>
  <c r="V2067" i="5" s="1"/>
  <c r="F2067" i="5" s="1"/>
  <c r="C2068" i="5"/>
  <c r="V2068" i="5"/>
  <c r="C2069" i="5"/>
  <c r="V2069" i="5"/>
  <c r="C2070" i="5"/>
  <c r="V2070" i="5"/>
  <c r="C2071" i="5"/>
  <c r="AB2071" i="5" s="1"/>
  <c r="C2072" i="5"/>
  <c r="V2072" i="5"/>
  <c r="C2073" i="5"/>
  <c r="C2074" i="5"/>
  <c r="C2075" i="5"/>
  <c r="C2076" i="5"/>
  <c r="V2076" i="5" s="1"/>
  <c r="C2077" i="5"/>
  <c r="V2077" i="5" s="1"/>
  <c r="C2078" i="5"/>
  <c r="V2078" i="5"/>
  <c r="R2078" i="5"/>
  <c r="C2079" i="5"/>
  <c r="V2079" i="5"/>
  <c r="C2080" i="5"/>
  <c r="V2080" i="5"/>
  <c r="C2081" i="5"/>
  <c r="V2081" i="5"/>
  <c r="C2082" i="5"/>
  <c r="V2082" i="5"/>
  <c r="C2083" i="5"/>
  <c r="V2083" i="5"/>
  <c r="C2084" i="5"/>
  <c r="V2084" i="5" s="1"/>
  <c r="C2085" i="5"/>
  <c r="V2085" i="5"/>
  <c r="C2086" i="5"/>
  <c r="V2086" i="5" s="1"/>
  <c r="R2086" i="5" s="1"/>
  <c r="C2087" i="5"/>
  <c r="V2087" i="5"/>
  <c r="C2088" i="5"/>
  <c r="V2088" i="5"/>
  <c r="C2089" i="5"/>
  <c r="V2089" i="5"/>
  <c r="C2090" i="5"/>
  <c r="V2090" i="5"/>
  <c r="H2090" i="5"/>
  <c r="C2091" i="5"/>
  <c r="V2091" i="5" s="1"/>
  <c r="C2092" i="5"/>
  <c r="V2092" i="5"/>
  <c r="C2093" i="5"/>
  <c r="V2093" i="5" s="1"/>
  <c r="C2094" i="5"/>
  <c r="V2094" i="5"/>
  <c r="G2094" i="5" s="1"/>
  <c r="C2095" i="5"/>
  <c r="V2095" i="5"/>
  <c r="C2096" i="5"/>
  <c r="C2097" i="5"/>
  <c r="C2098" i="5"/>
  <c r="V2098" i="5"/>
  <c r="G2098" i="5"/>
  <c r="C2099" i="5"/>
  <c r="V2099" i="5" s="1"/>
  <c r="C2100" i="5"/>
  <c r="V2100" i="5"/>
  <c r="C2101" i="5"/>
  <c r="V2101" i="5" s="1"/>
  <c r="C2102" i="5"/>
  <c r="V2102" i="5"/>
  <c r="G2102" i="5"/>
  <c r="C2103" i="5"/>
  <c r="C2104" i="5"/>
  <c r="C2105" i="5"/>
  <c r="V2105" i="5"/>
  <c r="C2106" i="5"/>
  <c r="V2106" i="5"/>
  <c r="C2107" i="5"/>
  <c r="V2107" i="5"/>
  <c r="C2108" i="5"/>
  <c r="V2108" i="5"/>
  <c r="C2109" i="5"/>
  <c r="V2109" i="5"/>
  <c r="C2110" i="5"/>
  <c r="V2110" i="5"/>
  <c r="C2111" i="5"/>
  <c r="V2111" i="5"/>
  <c r="F2111" i="5" s="1"/>
  <c r="C2112" i="5"/>
  <c r="C2113" i="5"/>
  <c r="V2113" i="5" s="1"/>
  <c r="C2114" i="5"/>
  <c r="V2114" i="5"/>
  <c r="E2114" i="5"/>
  <c r="X2114" i="5" s="1"/>
  <c r="C2115" i="5"/>
  <c r="V2115" i="5" s="1"/>
  <c r="C2116" i="5"/>
  <c r="C2117" i="5"/>
  <c r="V2117" i="5" s="1"/>
  <c r="C2118" i="5"/>
  <c r="V2118" i="5"/>
  <c r="G2118" i="5"/>
  <c r="C2119" i="5"/>
  <c r="V2119" i="5" s="1"/>
  <c r="C2120" i="5"/>
  <c r="V2120" i="5"/>
  <c r="C2121" i="5"/>
  <c r="V2121" i="5" s="1"/>
  <c r="C2122" i="5"/>
  <c r="V2122" i="5"/>
  <c r="G2122" i="5"/>
  <c r="C2123" i="5"/>
  <c r="V2123" i="5"/>
  <c r="G2123" i="5"/>
  <c r="C2124" i="5"/>
  <c r="C2125" i="5"/>
  <c r="V2125" i="5"/>
  <c r="C2126" i="5"/>
  <c r="C2127" i="5"/>
  <c r="V2127" i="5" s="1"/>
  <c r="C2128" i="5"/>
  <c r="V2128" i="5" s="1"/>
  <c r="C2129" i="5"/>
  <c r="V2129" i="5"/>
  <c r="C2130" i="5"/>
  <c r="C2131" i="5"/>
  <c r="AB2131" i="5" s="1"/>
  <c r="C2132" i="5"/>
  <c r="C2133" i="5"/>
  <c r="V2133" i="5" s="1"/>
  <c r="C2134" i="5"/>
  <c r="V2134" i="5"/>
  <c r="I2134" i="5"/>
  <c r="C2135" i="5"/>
  <c r="V2135" i="5" s="1"/>
  <c r="C2136" i="5"/>
  <c r="V2136" i="5"/>
  <c r="C2137" i="5"/>
  <c r="V2137" i="5" s="1"/>
  <c r="C2138" i="5"/>
  <c r="V2138" i="5"/>
  <c r="C2139" i="5"/>
  <c r="C2140" i="5"/>
  <c r="V2140" i="5"/>
  <c r="C2141" i="5"/>
  <c r="C2142" i="5"/>
  <c r="V2142" i="5" s="1"/>
  <c r="C2143" i="5"/>
  <c r="C2144" i="5"/>
  <c r="V2144" i="5" s="1"/>
  <c r="C2145" i="5"/>
  <c r="C2146" i="5"/>
  <c r="V2146" i="5"/>
  <c r="F2146" i="5" s="1"/>
  <c r="C2147" i="5"/>
  <c r="V2147" i="5"/>
  <c r="C2148" i="5"/>
  <c r="V2148" i="5" s="1"/>
  <c r="E2148" i="5" s="1"/>
  <c r="X2148" i="5" s="1"/>
  <c r="C2149" i="5"/>
  <c r="V2149" i="5"/>
  <c r="C2150" i="5"/>
  <c r="V2150" i="5" s="1"/>
  <c r="C2151" i="5"/>
  <c r="V2151" i="5"/>
  <c r="C2152" i="5"/>
  <c r="V2152" i="5" s="1"/>
  <c r="E2152" i="5" s="1"/>
  <c r="X2152" i="5" s="1"/>
  <c r="C2153" i="5"/>
  <c r="V2153" i="5"/>
  <c r="C2154" i="5"/>
  <c r="V2154" i="5" s="1"/>
  <c r="H2154" i="5" s="1"/>
  <c r="C2155" i="5"/>
  <c r="V2155" i="5" s="1"/>
  <c r="C2156" i="5"/>
  <c r="V2156" i="5"/>
  <c r="C2157" i="5"/>
  <c r="V2157" i="5" s="1"/>
  <c r="C2158" i="5"/>
  <c r="V2158" i="5"/>
  <c r="E2158" i="5"/>
  <c r="X2158" i="5" s="1"/>
  <c r="C2159" i="5"/>
  <c r="V2159" i="5" s="1"/>
  <c r="C2160" i="5"/>
  <c r="V2160" i="5"/>
  <c r="C2161" i="5"/>
  <c r="V2161" i="5" s="1"/>
  <c r="C2162" i="5"/>
  <c r="V2162" i="5"/>
  <c r="F2162" i="5"/>
  <c r="C2163" i="5"/>
  <c r="V2163" i="5"/>
  <c r="C2164" i="5"/>
  <c r="C2165" i="5"/>
  <c r="V2165" i="5" s="1"/>
  <c r="C2166" i="5"/>
  <c r="V2166" i="5"/>
  <c r="R2166" i="5" s="1"/>
  <c r="C2167" i="5"/>
  <c r="C2168" i="5"/>
  <c r="V2168" i="5"/>
  <c r="C2169" i="5"/>
  <c r="V2169" i="5" s="1"/>
  <c r="C2170" i="5"/>
  <c r="V2170" i="5"/>
  <c r="C2171" i="5"/>
  <c r="V2171" i="5" s="1"/>
  <c r="C2172" i="5"/>
  <c r="C2173" i="5"/>
  <c r="V2173" i="5" s="1"/>
  <c r="C2174" i="5"/>
  <c r="V2174" i="5"/>
  <c r="C2175" i="5"/>
  <c r="V2175" i="5" s="1"/>
  <c r="C2176" i="5"/>
  <c r="V2176" i="5"/>
  <c r="C2177" i="5"/>
  <c r="V2177" i="5" s="1"/>
  <c r="H2177" i="5" s="1"/>
  <c r="C2178" i="5"/>
  <c r="V2178" i="5"/>
  <c r="F2178" i="5"/>
  <c r="C2179" i="5"/>
  <c r="C2180" i="5"/>
  <c r="C2181" i="5"/>
  <c r="V2181" i="5"/>
  <c r="G2181" i="5" s="1"/>
  <c r="C2182" i="5"/>
  <c r="V2182" i="5" s="1"/>
  <c r="C2183" i="5"/>
  <c r="V2183" i="5"/>
  <c r="C2184" i="5"/>
  <c r="C2185" i="5"/>
  <c r="V2185" i="5"/>
  <c r="C2186" i="5"/>
  <c r="V2186" i="5"/>
  <c r="C2187" i="5"/>
  <c r="V2187" i="5"/>
  <c r="G2187" i="5"/>
  <c r="C2188" i="5"/>
  <c r="V2188" i="5" s="1"/>
  <c r="C2189" i="5"/>
  <c r="C2190" i="5"/>
  <c r="AB2190" i="5" s="1"/>
  <c r="C2191" i="5"/>
  <c r="V2191" i="5"/>
  <c r="C2192" i="5"/>
  <c r="C2193" i="5"/>
  <c r="C2194" i="5"/>
  <c r="V2194" i="5"/>
  <c r="E2194" i="5" s="1"/>
  <c r="X2194" i="5" s="1"/>
  <c r="C2195" i="5"/>
  <c r="C2196" i="5"/>
  <c r="V2196" i="5"/>
  <c r="C2197" i="5"/>
  <c r="C2198" i="5"/>
  <c r="V2198" i="5"/>
  <c r="G2198" i="5"/>
  <c r="C2199" i="5"/>
  <c r="C2200" i="5"/>
  <c r="C2201" i="5"/>
  <c r="C2202" i="5"/>
  <c r="V2202" i="5" s="1"/>
  <c r="C2203" i="5"/>
  <c r="V2203" i="5"/>
  <c r="C2204" i="5"/>
  <c r="V2204" i="5" s="1"/>
  <c r="J2204" i="5" s="1"/>
  <c r="C2205" i="5"/>
  <c r="V2205" i="5"/>
  <c r="C2206" i="5"/>
  <c r="V2206" i="5" s="1"/>
  <c r="C2207" i="5"/>
  <c r="C2208" i="5"/>
  <c r="AB2208" i="5" s="1"/>
  <c r="C2209" i="5"/>
  <c r="V2209" i="5"/>
  <c r="C2210" i="5"/>
  <c r="V2210" i="5" s="1"/>
  <c r="J2210" i="5" s="1"/>
  <c r="C2211" i="5"/>
  <c r="V2211" i="5"/>
  <c r="C2212" i="5"/>
  <c r="V2212" i="5" s="1"/>
  <c r="R2212" i="5" s="1"/>
  <c r="C2213" i="5"/>
  <c r="C2214" i="5"/>
  <c r="V2214" i="5"/>
  <c r="C2215" i="5"/>
  <c r="V2215" i="5" s="1"/>
  <c r="J2215" i="5" s="1"/>
  <c r="C2216" i="5"/>
  <c r="V2216" i="5" s="1"/>
  <c r="C2217" i="5"/>
  <c r="C2218" i="5"/>
  <c r="V2218" i="5"/>
  <c r="C2219" i="5"/>
  <c r="C2220" i="5"/>
  <c r="V2220" i="5"/>
  <c r="C2221" i="5"/>
  <c r="C2222" i="5"/>
  <c r="V2222" i="5" s="1"/>
  <c r="J2222" i="5" s="1"/>
  <c r="C2223" i="5"/>
  <c r="C2224" i="5"/>
  <c r="V2224" i="5" s="1"/>
  <c r="C2225" i="5"/>
  <c r="V2225" i="5"/>
  <c r="C2226" i="5"/>
  <c r="V2226" i="5" s="1"/>
  <c r="I2226" i="5" s="1"/>
  <c r="C2227" i="5"/>
  <c r="V2227" i="5" s="1"/>
  <c r="C2228" i="5"/>
  <c r="C2229" i="5"/>
  <c r="V2229" i="5"/>
  <c r="C2230" i="5"/>
  <c r="C2231" i="5"/>
  <c r="V2231" i="5"/>
  <c r="C2232" i="5"/>
  <c r="C2233" i="5"/>
  <c r="C2234" i="5"/>
  <c r="V2234" i="5"/>
  <c r="H2234" i="5" s="1"/>
  <c r="C2235" i="5"/>
  <c r="V2235" i="5"/>
  <c r="I2235" i="5" s="1"/>
  <c r="C2236" i="5"/>
  <c r="V2236" i="5"/>
  <c r="C2237" i="5"/>
  <c r="V2237" i="5" s="1"/>
  <c r="C2238" i="5"/>
  <c r="V2238" i="5"/>
  <c r="C2239" i="5"/>
  <c r="V2239" i="5" s="1"/>
  <c r="C2240" i="5"/>
  <c r="V2240" i="5"/>
  <c r="C2241" i="5"/>
  <c r="V2241" i="5" s="1"/>
  <c r="J2241" i="5" s="1"/>
  <c r="C2242" i="5"/>
  <c r="V2242" i="5"/>
  <c r="C2243" i="5"/>
  <c r="C2244" i="5"/>
  <c r="V2244" i="5" s="1"/>
  <c r="C2245" i="5"/>
  <c r="C2246" i="5"/>
  <c r="AB2246" i="5" s="1"/>
  <c r="C2247" i="5"/>
  <c r="V2247" i="5"/>
  <c r="G2247" i="5" s="1"/>
  <c r="C2248" i="5"/>
  <c r="V2248" i="5" s="1"/>
  <c r="R2248" i="5" s="1"/>
  <c r="C2249" i="5"/>
  <c r="V2249" i="5"/>
  <c r="C2250" i="5"/>
  <c r="C2251" i="5"/>
  <c r="V2251" i="5"/>
  <c r="C2252" i="5"/>
  <c r="V2252" i="5" s="1"/>
  <c r="C2253" i="5"/>
  <c r="C2254" i="5"/>
  <c r="V2254" i="5" s="1"/>
  <c r="H2254" i="5" s="1"/>
  <c r="C2255" i="5"/>
  <c r="V2255" i="5"/>
  <c r="C2256" i="5"/>
  <c r="V2256" i="5" s="1"/>
  <c r="C2257" i="5"/>
  <c r="C2258" i="5"/>
  <c r="V2258" i="5"/>
  <c r="C2259" i="5"/>
  <c r="V2259" i="5"/>
  <c r="C2260" i="5"/>
  <c r="C2261" i="5"/>
  <c r="V2261" i="5" s="1"/>
  <c r="C2262" i="5"/>
  <c r="V2262" i="5"/>
  <c r="J2262" i="5" s="1"/>
  <c r="C2263" i="5"/>
  <c r="V2263" i="5"/>
  <c r="C2264" i="5"/>
  <c r="V2264" i="5" s="1"/>
  <c r="F2264" i="5" s="1"/>
  <c r="C2265" i="5"/>
  <c r="V2265" i="5"/>
  <c r="C2266" i="5"/>
  <c r="AB2266" i="5" s="1"/>
  <c r="C2267" i="5"/>
  <c r="C2268" i="5"/>
  <c r="V2268" i="5"/>
  <c r="C2269" i="5"/>
  <c r="V2269" i="5" s="1"/>
  <c r="C2270" i="5"/>
  <c r="V2270" i="5"/>
  <c r="G2270" i="5" s="1"/>
  <c r="C2271" i="5"/>
  <c r="V2271" i="5"/>
  <c r="C2272" i="5"/>
  <c r="AB2272" i="5" s="1"/>
  <c r="C2273" i="5"/>
  <c r="C2274" i="5"/>
  <c r="C2275" i="5"/>
  <c r="C2276" i="5"/>
  <c r="V2276" i="5" s="1"/>
  <c r="C2277" i="5"/>
  <c r="V2277" i="5"/>
  <c r="C2278" i="5"/>
  <c r="V2278" i="5" s="1"/>
  <c r="J2278" i="5" s="1"/>
  <c r="C2279" i="5"/>
  <c r="V2279" i="5"/>
  <c r="I2279" i="5"/>
  <c r="C2280" i="5"/>
  <c r="V2280" i="5"/>
  <c r="C2281" i="5"/>
  <c r="V2281" i="5"/>
  <c r="C2282" i="5"/>
  <c r="V2282" i="5"/>
  <c r="H2282" i="5"/>
  <c r="C2283" i="5"/>
  <c r="V2283" i="5" s="1"/>
  <c r="C2284" i="5"/>
  <c r="V2284" i="5"/>
  <c r="C2285" i="5"/>
  <c r="V2285" i="5" s="1"/>
  <c r="C2286" i="5"/>
  <c r="V2286" i="5"/>
  <c r="G2286" i="5" s="1"/>
  <c r="C2287" i="5"/>
  <c r="V2287" i="5"/>
  <c r="C2288" i="5"/>
  <c r="V2288" i="5" s="1"/>
  <c r="C2289" i="5"/>
  <c r="V2289" i="5"/>
  <c r="C2290" i="5"/>
  <c r="V2290" i="5" s="1"/>
  <c r="C2291" i="5"/>
  <c r="C2292" i="5"/>
  <c r="C2293" i="5"/>
  <c r="V2293" i="5" s="1"/>
  <c r="E2293" i="5" s="1"/>
  <c r="X2293" i="5" s="1"/>
  <c r="C2294" i="5"/>
  <c r="V2294" i="5"/>
  <c r="C2295" i="5"/>
  <c r="V2295" i="5" s="1"/>
  <c r="C2296" i="5"/>
  <c r="C2297" i="5"/>
  <c r="C2298" i="5"/>
  <c r="V2298" i="5" s="1"/>
  <c r="C2299" i="5"/>
  <c r="V2299" i="5"/>
  <c r="C2300" i="5"/>
  <c r="V2300" i="5" s="1"/>
  <c r="H2300" i="5" s="1"/>
  <c r="C2301" i="5"/>
  <c r="V2301" i="5"/>
  <c r="C2302" i="5"/>
  <c r="AB2302" i="5" s="1"/>
  <c r="C2303" i="5"/>
  <c r="V2303" i="5"/>
  <c r="C2304" i="5"/>
  <c r="V2304" i="5" s="1"/>
  <c r="C2305" i="5"/>
  <c r="C2306" i="5"/>
  <c r="V2306" i="5"/>
  <c r="C2307" i="5"/>
  <c r="C2308" i="5"/>
  <c r="V2308" i="5"/>
  <c r="C2309" i="5"/>
  <c r="C2310" i="5"/>
  <c r="V2310" i="5" s="1"/>
  <c r="J2310" i="5" s="1"/>
  <c r="C2311" i="5"/>
  <c r="V2311" i="5"/>
  <c r="C2312" i="5"/>
  <c r="V2312" i="5"/>
  <c r="C2313" i="5"/>
  <c r="V2313" i="5"/>
  <c r="C2314" i="5"/>
  <c r="V2314" i="5"/>
  <c r="C2315" i="5"/>
  <c r="V2315" i="5"/>
  <c r="J2315" i="5" s="1"/>
  <c r="C2316" i="5"/>
  <c r="V2316" i="5"/>
  <c r="H2316" i="5" s="1"/>
  <c r="C2317" i="5"/>
  <c r="V2317" i="5"/>
  <c r="C2318" i="5"/>
  <c r="AB2318" i="5" s="1"/>
  <c r="C2319" i="5"/>
  <c r="V2319" i="5"/>
  <c r="C2320" i="5"/>
  <c r="C2321" i="5"/>
  <c r="C2322" i="5"/>
  <c r="V2322" i="5"/>
  <c r="R2322" i="5" s="1"/>
  <c r="C2323" i="5"/>
  <c r="V2323" i="5"/>
  <c r="C2324" i="5"/>
  <c r="C2325" i="5"/>
  <c r="V2325" i="5" s="1"/>
  <c r="C2326" i="5"/>
  <c r="V2326" i="5"/>
  <c r="J2326" i="5" s="1"/>
  <c r="C2327" i="5"/>
  <c r="V2327" i="5"/>
  <c r="C2328" i="5"/>
  <c r="C2329" i="5"/>
  <c r="V2329" i="5" s="1"/>
  <c r="C2330" i="5"/>
  <c r="V2330" i="5"/>
  <c r="J2330" i="5"/>
  <c r="C2331" i="5"/>
  <c r="V2331" i="5"/>
  <c r="C2332" i="5"/>
  <c r="V2332" i="5"/>
  <c r="C2333" i="5"/>
  <c r="V2333" i="5"/>
  <c r="C2334" i="5"/>
  <c r="AB2334" i="5" s="1"/>
  <c r="C2335" i="5"/>
  <c r="V2335" i="5" s="1"/>
  <c r="C2336" i="5"/>
  <c r="V2336" i="5"/>
  <c r="F2336" i="5" s="1"/>
  <c r="C2337" i="5"/>
  <c r="V2337" i="5"/>
  <c r="C2338" i="5"/>
  <c r="V2338" i="5" s="1"/>
  <c r="C2339" i="5"/>
  <c r="V2339" i="5"/>
  <c r="C2340" i="5"/>
  <c r="V2340" i="5" s="1"/>
  <c r="C2341" i="5"/>
  <c r="V2341" i="5"/>
  <c r="C2342" i="5"/>
  <c r="V2342" i="5" s="1"/>
  <c r="C2343" i="5"/>
  <c r="V2343" i="5"/>
  <c r="C2344" i="5"/>
  <c r="V2344" i="5" s="1"/>
  <c r="C2345" i="5"/>
  <c r="V2345" i="5"/>
  <c r="C2346" i="5"/>
  <c r="V2346" i="5" s="1"/>
  <c r="E2346" i="5" s="1"/>
  <c r="X2346" i="5" s="1"/>
  <c r="C2347" i="5"/>
  <c r="C2348" i="5"/>
  <c r="AB2348" i="5" s="1"/>
  <c r="C2349" i="5"/>
  <c r="V2349" i="5"/>
  <c r="C2350" i="5"/>
  <c r="C2351" i="5"/>
  <c r="V2351" i="5" s="1"/>
  <c r="C2352" i="5"/>
  <c r="V2352" i="5"/>
  <c r="C2353" i="5"/>
  <c r="V2353" i="5" s="1"/>
  <c r="C2354" i="5"/>
  <c r="V2354" i="5"/>
  <c r="C2355" i="5"/>
  <c r="C2356" i="5"/>
  <c r="V2356" i="5"/>
  <c r="C2357" i="5"/>
  <c r="C2358" i="5"/>
  <c r="V2358" i="5" s="1"/>
  <c r="C2359" i="5"/>
  <c r="V2359" i="5"/>
  <c r="C2360" i="5"/>
  <c r="V2360" i="5" s="1"/>
  <c r="C2361" i="5"/>
  <c r="C2362" i="5"/>
  <c r="AB2362" i="5" s="1"/>
  <c r="C2363" i="5"/>
  <c r="V2363" i="5"/>
  <c r="F2363" i="5"/>
  <c r="C2364" i="5"/>
  <c r="V2364" i="5" s="1"/>
  <c r="C2365" i="5"/>
  <c r="V2365" i="5"/>
  <c r="C2366" i="5"/>
  <c r="V2366" i="5" s="1"/>
  <c r="R2366" i="5" s="1"/>
  <c r="C2367" i="5"/>
  <c r="C2368" i="5"/>
  <c r="C2369" i="5"/>
  <c r="V2369" i="5"/>
  <c r="C2370" i="5"/>
  <c r="V2370" i="5"/>
  <c r="H2370" i="5" s="1"/>
  <c r="C2371" i="5"/>
  <c r="V2371" i="5"/>
  <c r="C2372" i="5"/>
  <c r="C2373" i="5"/>
  <c r="V2373" i="5"/>
  <c r="C2374" i="5"/>
  <c r="V2374" i="5" s="1"/>
  <c r="J2374" i="5" s="1"/>
  <c r="C2375" i="5"/>
  <c r="V2375" i="5"/>
  <c r="C2376" i="5"/>
  <c r="V2376" i="5" s="1"/>
  <c r="H2376" i="5" s="1"/>
  <c r="C2377" i="5"/>
  <c r="V2377" i="5"/>
  <c r="C2378" i="5"/>
  <c r="V2378" i="5"/>
  <c r="F2378" i="5"/>
  <c r="C2379" i="5"/>
  <c r="C2380" i="5"/>
  <c r="V2380" i="5"/>
  <c r="C2381" i="5"/>
  <c r="V2381" i="5" s="1"/>
  <c r="C2382" i="5"/>
  <c r="V2382" i="5"/>
  <c r="E2382" i="5" s="1"/>
  <c r="X2382" i="5" s="1"/>
  <c r="C2383" i="5"/>
  <c r="C2384" i="5"/>
  <c r="V2384" i="5"/>
  <c r="C2385" i="5"/>
  <c r="V2385" i="5" s="1"/>
  <c r="C2386" i="5"/>
  <c r="V2386" i="5"/>
  <c r="F2386" i="5"/>
  <c r="C2387" i="5"/>
  <c r="V2387" i="5" s="1"/>
  <c r="C2388" i="5"/>
  <c r="V2388" i="5"/>
  <c r="G2388" i="5" s="1"/>
  <c r="C2389" i="5"/>
  <c r="V2389" i="5" s="1"/>
  <c r="C2390" i="5"/>
  <c r="V2390" i="5"/>
  <c r="C2391" i="5"/>
  <c r="V2391" i="5" s="1"/>
  <c r="H2391" i="5" s="1"/>
  <c r="C2392" i="5"/>
  <c r="V2392" i="5" s="1"/>
  <c r="C2393" i="5"/>
  <c r="V2393" i="5"/>
  <c r="C2394" i="5"/>
  <c r="AB2394" i="5" s="1"/>
  <c r="C2395" i="5"/>
  <c r="V2395" i="5"/>
  <c r="C2396" i="5"/>
  <c r="V2396" i="5" s="1"/>
  <c r="H2396" i="5" s="1"/>
  <c r="C2397" i="5"/>
  <c r="V2397" i="5" s="1"/>
  <c r="C2398" i="5"/>
  <c r="V2398" i="5"/>
  <c r="J2398" i="5"/>
  <c r="C2399" i="5"/>
  <c r="C2400" i="5"/>
  <c r="V2400" i="5"/>
  <c r="C2401" i="5"/>
  <c r="V2401" i="5" s="1"/>
  <c r="C2402" i="5"/>
  <c r="V2402" i="5"/>
  <c r="I2402" i="5"/>
  <c r="C2403" i="5"/>
  <c r="V2403" i="5" s="1"/>
  <c r="C2404" i="5"/>
  <c r="V2404" i="5"/>
  <c r="C2405" i="5"/>
  <c r="C2406" i="5"/>
  <c r="V2406" i="5"/>
  <c r="G2406" i="5"/>
  <c r="C2407" i="5"/>
  <c r="C2408" i="5"/>
  <c r="V2408" i="5"/>
  <c r="C2409" i="5"/>
  <c r="C2410" i="5"/>
  <c r="V2410" i="5"/>
  <c r="F2410" i="5"/>
  <c r="C2411" i="5"/>
  <c r="C2412" i="5"/>
  <c r="V2412" i="5"/>
  <c r="C2413" i="5"/>
  <c r="V2413" i="5" s="1"/>
  <c r="C2414" i="5"/>
  <c r="V2414" i="5"/>
  <c r="G2414" i="5"/>
  <c r="C2415" i="5"/>
  <c r="V2415" i="5" s="1"/>
  <c r="C2416" i="5"/>
  <c r="V2416" i="5"/>
  <c r="F2416" i="5" s="1"/>
  <c r="C2417" i="5"/>
  <c r="C2418" i="5"/>
  <c r="V2418" i="5"/>
  <c r="F2418" i="5"/>
  <c r="C2419" i="5"/>
  <c r="C2420" i="5"/>
  <c r="V2420" i="5"/>
  <c r="E2420" i="5"/>
  <c r="X2420" i="5" s="1"/>
  <c r="C2421" i="5"/>
  <c r="C2422" i="5"/>
  <c r="V2422" i="5"/>
  <c r="G2422" i="5"/>
  <c r="C2423" i="5"/>
  <c r="C2424" i="5"/>
  <c r="V2424" i="5"/>
  <c r="C2425" i="5"/>
  <c r="C2426" i="5"/>
  <c r="V2426" i="5"/>
  <c r="I2426" i="5"/>
  <c r="C2427" i="5"/>
  <c r="V2427" i="5" s="1"/>
  <c r="C2428" i="5"/>
  <c r="V2428" i="5"/>
  <c r="I2428" i="5" s="1"/>
  <c r="C2429" i="5"/>
  <c r="V2429" i="5" s="1"/>
  <c r="C2430" i="5"/>
  <c r="V2430" i="5"/>
  <c r="G2430" i="5" s="1"/>
  <c r="C2431" i="5"/>
  <c r="V2431" i="5"/>
  <c r="G2431" i="5"/>
  <c r="C2432" i="5"/>
  <c r="V2432" i="5" s="1"/>
  <c r="C2433" i="5"/>
  <c r="C2434" i="5"/>
  <c r="AB2434" i="5" s="1"/>
  <c r="V2434" i="5"/>
  <c r="C2435" i="5"/>
  <c r="V2435" i="5"/>
  <c r="C2436" i="5"/>
  <c r="V2436" i="5" s="1"/>
  <c r="C2437" i="5"/>
  <c r="V2437" i="5"/>
  <c r="C2438" i="5"/>
  <c r="V2438" i="5" s="1"/>
  <c r="E2438" i="5" s="1"/>
  <c r="X2438" i="5" s="1"/>
  <c r="C2439" i="5"/>
  <c r="V2439" i="5"/>
  <c r="C2440" i="5"/>
  <c r="V2440" i="5"/>
  <c r="C2441" i="5"/>
  <c r="C2442" i="5"/>
  <c r="C2443" i="5"/>
  <c r="V2443" i="5" s="1"/>
  <c r="R2443" i="5" s="1"/>
  <c r="C2444" i="5"/>
  <c r="V2444" i="5"/>
  <c r="C2445" i="5"/>
  <c r="V2445" i="5" s="1"/>
  <c r="C2446" i="5"/>
  <c r="V2446" i="5"/>
  <c r="C2447" i="5"/>
  <c r="C2448" i="5"/>
  <c r="V2448" i="5"/>
  <c r="C2449" i="5"/>
  <c r="V2449" i="5" s="1"/>
  <c r="C2450" i="5"/>
  <c r="V2450" i="5"/>
  <c r="C2451" i="5"/>
  <c r="V2451" i="5" s="1"/>
  <c r="C2452" i="5"/>
  <c r="C2453" i="5"/>
  <c r="V2453" i="5" s="1"/>
  <c r="I2453" i="5" s="1"/>
  <c r="C2454" i="5"/>
  <c r="V2454" i="5"/>
  <c r="J2454" i="5"/>
  <c r="C2455" i="5"/>
  <c r="V2455" i="5" s="1"/>
  <c r="C2456" i="5"/>
  <c r="V2456" i="5"/>
  <c r="C2457" i="5"/>
  <c r="V2457" i="5" s="1"/>
  <c r="C2458" i="5"/>
  <c r="V2458" i="5"/>
  <c r="I2458" i="5" s="1"/>
  <c r="C2459" i="5"/>
  <c r="C2460" i="5"/>
  <c r="V2460" i="5"/>
  <c r="C2461" i="5"/>
  <c r="V2461" i="5" s="1"/>
  <c r="C2462" i="5"/>
  <c r="V2462" i="5"/>
  <c r="C2463" i="5"/>
  <c r="V2463" i="5" s="1"/>
  <c r="C2464" i="5"/>
  <c r="V2464" i="5"/>
  <c r="C2465" i="5"/>
  <c r="V2465" i="5" s="1"/>
  <c r="C2466" i="5"/>
  <c r="V2466" i="5"/>
  <c r="C2467" i="5"/>
  <c r="V2467" i="5" s="1"/>
  <c r="E2467" i="5" s="1"/>
  <c r="X2467" i="5" s="1"/>
  <c r="C2468" i="5"/>
  <c r="V2468" i="5"/>
  <c r="C2469" i="5"/>
  <c r="C2470" i="5"/>
  <c r="V2470" i="5"/>
  <c r="E2470" i="5"/>
  <c r="X2470" i="5" s="1"/>
  <c r="C2471" i="5"/>
  <c r="V2471" i="5" s="1"/>
  <c r="I2471" i="5" s="1"/>
  <c r="C2472" i="5"/>
  <c r="V2472" i="5" s="1"/>
  <c r="C2473" i="5"/>
  <c r="V2473" i="5"/>
  <c r="C2474" i="5"/>
  <c r="C2475" i="5"/>
  <c r="V2475" i="5"/>
  <c r="C2476" i="5"/>
  <c r="V2476" i="5" s="1"/>
  <c r="C2477" i="5"/>
  <c r="G2477" i="5" s="1"/>
  <c r="C2478" i="5"/>
  <c r="V2478" i="5" s="1"/>
  <c r="C2479" i="5"/>
  <c r="V2479" i="5"/>
  <c r="C2480" i="5"/>
  <c r="C2481" i="5"/>
  <c r="V2481" i="5"/>
  <c r="C2482" i="5"/>
  <c r="C2483" i="5"/>
  <c r="C2484" i="5"/>
  <c r="V2484" i="5"/>
  <c r="C2485" i="5"/>
  <c r="V2485" i="5" s="1"/>
  <c r="C2486" i="5"/>
  <c r="V2486" i="5"/>
  <c r="C2487" i="5"/>
  <c r="V2487" i="5" s="1"/>
  <c r="H2487" i="5" s="1"/>
  <c r="C2488" i="5"/>
  <c r="V2488" i="5"/>
  <c r="J2488" i="5"/>
  <c r="C2489" i="5"/>
  <c r="V2489" i="5" s="1"/>
  <c r="C2490" i="5"/>
  <c r="V2490" i="5"/>
  <c r="C2491" i="5"/>
  <c r="C2492" i="5"/>
  <c r="V2492" i="5"/>
  <c r="C2493" i="5"/>
  <c r="B15" i="6"/>
  <c r="AB5" i="5"/>
  <c r="AB7" i="5"/>
  <c r="AB9" i="5"/>
  <c r="AB11" i="5"/>
  <c r="AB13" i="5"/>
  <c r="AB15" i="5"/>
  <c r="AB17" i="5"/>
  <c r="AB19" i="5"/>
  <c r="AB21" i="5"/>
  <c r="AB23" i="5"/>
  <c r="AB25" i="5"/>
  <c r="AB27" i="5"/>
  <c r="AB29" i="5"/>
  <c r="AB33" i="5"/>
  <c r="AB35" i="5"/>
  <c r="AB37" i="5"/>
  <c r="AB39" i="5"/>
  <c r="AB41" i="5"/>
  <c r="AB43" i="5"/>
  <c r="AB45" i="5"/>
  <c r="AB49" i="5"/>
  <c r="AB51" i="5"/>
  <c r="AB53"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5" i="5"/>
  <c r="AB271" i="5"/>
  <c r="AB275" i="5"/>
  <c r="AB277" i="5"/>
  <c r="AB281" i="5"/>
  <c r="AB283" i="5"/>
  <c r="AB285" i="5"/>
  <c r="AB287" i="5"/>
  <c r="AB289" i="5"/>
  <c r="AB291" i="5"/>
  <c r="AB293" i="5"/>
  <c r="AB295" i="5"/>
  <c r="AB297" i="5"/>
  <c r="AB299" i="5"/>
  <c r="AB303" i="5"/>
  <c r="AB305" i="5"/>
  <c r="AB307" i="5"/>
  <c r="AB311" i="5"/>
  <c r="AB313" i="5"/>
  <c r="AB315" i="5"/>
  <c r="AB317" i="5"/>
  <c r="AB319" i="5"/>
  <c r="AB321" i="5"/>
  <c r="AB323" i="5"/>
  <c r="AB325" i="5"/>
  <c r="AB327" i="5"/>
  <c r="AB329" i="5"/>
  <c r="AB331" i="5"/>
  <c r="AB333" i="5"/>
  <c r="AB335" i="5"/>
  <c r="AB337" i="5"/>
  <c r="AB339" i="5"/>
  <c r="AB341" i="5"/>
  <c r="AB343" i="5"/>
  <c r="AB345" i="5"/>
  <c r="AB347" i="5"/>
  <c r="AB349" i="5"/>
  <c r="AB351" i="5"/>
  <c r="AB353" i="5"/>
  <c r="AB361" i="5"/>
  <c r="AB363"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33" i="5"/>
  <c r="AB435" i="5"/>
  <c r="AB437" i="5"/>
  <c r="AB441" i="5"/>
  <c r="AB443" i="5"/>
  <c r="AB449" i="5"/>
  <c r="AB451" i="5"/>
  <c r="AB453" i="5"/>
  <c r="AB455" i="5"/>
  <c r="AB465" i="5"/>
  <c r="AB467" i="5"/>
  <c r="AB473" i="5"/>
  <c r="AB475" i="5"/>
  <c r="AB477" i="5"/>
  <c r="AB479" i="5"/>
  <c r="AB483" i="5"/>
  <c r="AB489" i="5"/>
  <c r="AB491" i="5"/>
  <c r="AB497" i="5"/>
  <c r="AB501" i="5"/>
  <c r="AB503" i="5"/>
  <c r="AB505" i="5"/>
  <c r="AB507" i="5"/>
  <c r="AB511" i="5"/>
  <c r="AB513" i="5"/>
  <c r="AB515" i="5"/>
  <c r="AB517" i="5"/>
  <c r="AB519" i="5"/>
  <c r="AB521" i="5"/>
  <c r="AB523" i="5"/>
  <c r="AB525" i="5"/>
  <c r="AB527" i="5"/>
  <c r="AB529" i="5"/>
  <c r="AB531" i="5"/>
  <c r="AB533" i="5"/>
  <c r="AB535" i="5"/>
  <c r="AB537" i="5"/>
  <c r="AB539"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c r="B719" i="5"/>
  <c r="B720" i="5"/>
  <c r="B721" i="5"/>
  <c r="B722" i="5"/>
  <c r="B723" i="5"/>
  <c r="B724" i="5"/>
  <c r="B725" i="5"/>
  <c r="B726" i="5"/>
  <c r="A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AB824" i="5" s="1"/>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c r="B1019" i="5"/>
  <c r="B1020" i="5"/>
  <c r="B1021" i="5"/>
  <c r="B1022" i="5"/>
  <c r="B1023" i="5"/>
  <c r="AB1023" i="5" s="1"/>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AB1047" i="5"/>
  <c r="B1048" i="5"/>
  <c r="B1049" i="5"/>
  <c r="B1050" i="5"/>
  <c r="B1051" i="5"/>
  <c r="B1052" i="5"/>
  <c r="B1053" i="5"/>
  <c r="B1054" i="5"/>
  <c r="B1055" i="5"/>
  <c r="AB1055" i="5" s="1"/>
  <c r="B1056" i="5"/>
  <c r="B1057" i="5"/>
  <c r="B1058" i="5"/>
  <c r="B1059" i="5"/>
  <c r="B1060" i="5"/>
  <c r="B1061" i="5"/>
  <c r="B1062" i="5"/>
  <c r="B1063" i="5"/>
  <c r="AB1063" i="5" s="1"/>
  <c r="B1064" i="5"/>
  <c r="B1065" i="5"/>
  <c r="B1066" i="5"/>
  <c r="AB1066" i="5" s="1"/>
  <c r="B1067" i="5"/>
  <c r="B1068" i="5"/>
  <c r="B1069" i="5"/>
  <c r="B1070" i="5"/>
  <c r="AB1070" i="5" s="1"/>
  <c r="B1071" i="5"/>
  <c r="AB1071" i="5"/>
  <c r="B1072" i="5"/>
  <c r="B1073" i="5"/>
  <c r="B1074" i="5"/>
  <c r="B1075" i="5"/>
  <c r="B1076" i="5"/>
  <c r="B1077" i="5"/>
  <c r="B1078" i="5"/>
  <c r="B1079" i="5"/>
  <c r="AB1079" i="5" s="1"/>
  <c r="B1080" i="5"/>
  <c r="B1081" i="5"/>
  <c r="B1082" i="5"/>
  <c r="AB1082" i="5"/>
  <c r="B1083" i="5"/>
  <c r="B1084" i="5"/>
  <c r="B1085" i="5"/>
  <c r="B1086" i="5"/>
  <c r="B1087" i="5"/>
  <c r="AB1087" i="5" s="1"/>
  <c r="B1088" i="5"/>
  <c r="B1089" i="5"/>
  <c r="B1090" i="5"/>
  <c r="B1091" i="5"/>
  <c r="B1092" i="5"/>
  <c r="B1093" i="5"/>
  <c r="AB1093" i="5" s="1"/>
  <c r="B1094" i="5"/>
  <c r="B1095" i="5"/>
  <c r="B1096" i="5"/>
  <c r="B1097" i="5"/>
  <c r="B1098" i="5"/>
  <c r="B1099" i="5"/>
  <c r="B1100" i="5"/>
  <c r="AB1100" i="5" s="1"/>
  <c r="B1101" i="5"/>
  <c r="T1101" i="5" s="1"/>
  <c r="B1102" i="5"/>
  <c r="B1103" i="5"/>
  <c r="AB1103" i="5"/>
  <c r="B1104" i="5"/>
  <c r="B1105" i="5"/>
  <c r="B1106" i="5"/>
  <c r="AB1106" i="5"/>
  <c r="B1107" i="5"/>
  <c r="B1108" i="5"/>
  <c r="B1109" i="5"/>
  <c r="B1110" i="5"/>
  <c r="AB1110" i="5"/>
  <c r="B1111" i="5"/>
  <c r="B1112" i="5"/>
  <c r="B1113" i="5"/>
  <c r="B1114" i="5"/>
  <c r="B1115" i="5"/>
  <c r="B1116" i="5"/>
  <c r="B1117" i="5"/>
  <c r="B1118" i="5"/>
  <c r="S1118" i="5" s="1"/>
  <c r="B1119" i="5"/>
  <c r="AB1119" i="5"/>
  <c r="B1120" i="5"/>
  <c r="B1121" i="5"/>
  <c r="B1122" i="5"/>
  <c r="B1123" i="5"/>
  <c r="B1124" i="5"/>
  <c r="B1125" i="5"/>
  <c r="S1125" i="5" s="1"/>
  <c r="B1126" i="5"/>
  <c r="B1127" i="5"/>
  <c r="B1128" i="5"/>
  <c r="B1129" i="5"/>
  <c r="AB1129" i="5" s="1"/>
  <c r="B1130" i="5"/>
  <c r="B1131" i="5"/>
  <c r="B1132" i="5"/>
  <c r="B1133" i="5"/>
  <c r="AB1133" i="5" s="1"/>
  <c r="B1134" i="5"/>
  <c r="B1135" i="5"/>
  <c r="B1136" i="5"/>
  <c r="B1137" i="5"/>
  <c r="B1138" i="5"/>
  <c r="B1139" i="5"/>
  <c r="B1140" i="5"/>
  <c r="B1141" i="5"/>
  <c r="S1141" i="5" s="1"/>
  <c r="B1142" i="5"/>
  <c r="B1143" i="5"/>
  <c r="B1144" i="5"/>
  <c r="AB1144" i="5" s="1"/>
  <c r="B1145" i="5"/>
  <c r="B1146" i="5"/>
  <c r="B1147" i="5"/>
  <c r="B1148" i="5"/>
  <c r="B1149" i="5"/>
  <c r="AB1149" i="5" s="1"/>
  <c r="B1150" i="5"/>
  <c r="B1151" i="5"/>
  <c r="B1152" i="5"/>
  <c r="B1153" i="5"/>
  <c r="AB1153" i="5" s="1"/>
  <c r="B1154" i="5"/>
  <c r="B1155" i="5"/>
  <c r="B1156" i="5"/>
  <c r="B1157" i="5"/>
  <c r="AB1157" i="5" s="1"/>
  <c r="B1158" i="5"/>
  <c r="B1159" i="5"/>
  <c r="B1160" i="5"/>
  <c r="B1161" i="5"/>
  <c r="B1162" i="5"/>
  <c r="B1163" i="5"/>
  <c r="B1164" i="5"/>
  <c r="B1165" i="5"/>
  <c r="AB1165" i="5" s="1"/>
  <c r="B1166" i="5"/>
  <c r="AB1166" i="5"/>
  <c r="B1167" i="5"/>
  <c r="AB1167" i="5"/>
  <c r="B1168" i="5"/>
  <c r="B1169" i="5"/>
  <c r="B1170" i="5"/>
  <c r="B1171" i="5"/>
  <c r="T1171" i="5" s="1"/>
  <c r="B1172" i="5"/>
  <c r="B1173" i="5"/>
  <c r="B1174" i="5"/>
  <c r="B1175" i="5"/>
  <c r="B1176" i="5"/>
  <c r="B1177" i="5"/>
  <c r="B1178" i="5"/>
  <c r="AB1178" i="5"/>
  <c r="B1179" i="5"/>
  <c r="B1180" i="5"/>
  <c r="B1181" i="5"/>
  <c r="B1182" i="5"/>
  <c r="T1182" i="5" s="1"/>
  <c r="B1183" i="5"/>
  <c r="AB1183" i="5"/>
  <c r="B1184" i="5"/>
  <c r="B1185" i="5"/>
  <c r="B1186" i="5"/>
  <c r="B1187" i="5"/>
  <c r="B1188" i="5"/>
  <c r="B1189" i="5"/>
  <c r="AB1189" i="5" s="1"/>
  <c r="B1190" i="5"/>
  <c r="B1191" i="5"/>
  <c r="B1192" i="5"/>
  <c r="B1193" i="5"/>
  <c r="B1194" i="5"/>
  <c r="B1195" i="5"/>
  <c r="B1196" i="5"/>
  <c r="AB1196" i="5" s="1"/>
  <c r="B1197" i="5"/>
  <c r="B1198" i="5"/>
  <c r="AB1198" i="5"/>
  <c r="B1199" i="5"/>
  <c r="AB1199" i="5" s="1"/>
  <c r="B1200" i="5"/>
  <c r="B1201" i="5"/>
  <c r="B1202" i="5"/>
  <c r="B1203" i="5"/>
  <c r="B1204" i="5"/>
  <c r="B1205" i="5"/>
  <c r="B1206" i="5"/>
  <c r="B1207" i="5"/>
  <c r="B1208" i="5"/>
  <c r="B1209" i="5"/>
  <c r="B1210" i="5"/>
  <c r="B1211" i="5"/>
  <c r="B1212" i="5"/>
  <c r="AB1212" i="5" s="1"/>
  <c r="B1213" i="5"/>
  <c r="B1214" i="5"/>
  <c r="B1215" i="5"/>
  <c r="AB1215" i="5"/>
  <c r="B1216" i="5"/>
  <c r="B1217" i="5"/>
  <c r="B1218" i="5"/>
  <c r="B1219" i="5"/>
  <c r="S1219" i="5" s="1"/>
  <c r="B1220" i="5"/>
  <c r="B1221" i="5"/>
  <c r="B1222" i="5"/>
  <c r="B1223" i="5"/>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c r="B1256" i="5"/>
  <c r="B1257" i="5"/>
  <c r="B1258" i="5"/>
  <c r="B1259" i="5"/>
  <c r="B1260" i="5"/>
  <c r="AB1260" i="5" s="1"/>
  <c r="B1261" i="5"/>
  <c r="B1262" i="5"/>
  <c r="B1263" i="5"/>
  <c r="B1264" i="5"/>
  <c r="B1265" i="5"/>
  <c r="B1266" i="5"/>
  <c r="B1267" i="5"/>
  <c r="B1268" i="5"/>
  <c r="AB1268" i="5" s="1"/>
  <c r="B1269" i="5"/>
  <c r="B1270" i="5"/>
  <c r="B1271" i="5"/>
  <c r="AB1271" i="5" s="1"/>
  <c r="B1272" i="5"/>
  <c r="B1273" i="5"/>
  <c r="B1274" i="5"/>
  <c r="AB1274" i="5"/>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B1327" i="5"/>
  <c r="AB1327" i="5" s="1"/>
  <c r="B1328" i="5"/>
  <c r="B1329" i="5"/>
  <c r="B1330" i="5"/>
  <c r="AB1330" i="5" s="1"/>
  <c r="B1331" i="5"/>
  <c r="B1332" i="5"/>
  <c r="B1333" i="5"/>
  <c r="S1333" i="5" s="1"/>
  <c r="B1334" i="5"/>
  <c r="AB1334" i="5" s="1"/>
  <c r="B1335" i="5"/>
  <c r="B1336" i="5"/>
  <c r="B1337" i="5"/>
  <c r="S1337" i="5" s="1"/>
  <c r="B1338" i="5"/>
  <c r="B1339" i="5"/>
  <c r="B1340" i="5"/>
  <c r="B1341" i="5"/>
  <c r="B1342" i="5"/>
  <c r="B1343" i="5"/>
  <c r="AB1343" i="5"/>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AB1368" i="5" s="1"/>
  <c r="B1369" i="5"/>
  <c r="B1370" i="5"/>
  <c r="B1371" i="5"/>
  <c r="B1372" i="5"/>
  <c r="B1373" i="5"/>
  <c r="B1374" i="5"/>
  <c r="AB1374" i="5"/>
  <c r="B1375" i="5"/>
  <c r="S1375" i="5" s="1"/>
  <c r="B1376" i="5"/>
  <c r="B1377" i="5"/>
  <c r="B1378" i="5"/>
  <c r="B1379" i="5"/>
  <c r="B1380" i="5"/>
  <c r="B1381" i="5"/>
  <c r="B1382" i="5"/>
  <c r="B1383" i="5"/>
  <c r="S1383" i="5" s="1"/>
  <c r="B1384" i="5"/>
  <c r="B1385" i="5"/>
  <c r="B1386" i="5"/>
  <c r="AB1386" i="5"/>
  <c r="B1387" i="5"/>
  <c r="B1388" i="5"/>
  <c r="B1389" i="5"/>
  <c r="B1390" i="5"/>
  <c r="S1390" i="5" s="1"/>
  <c r="B1391" i="5"/>
  <c r="B1392" i="5"/>
  <c r="B1393" i="5"/>
  <c r="B1394" i="5"/>
  <c r="AB1394" i="5" s="1"/>
  <c r="B1395" i="5"/>
  <c r="B1396" i="5"/>
  <c r="B1397" i="5"/>
  <c r="B1398" i="5"/>
  <c r="B1399" i="5"/>
  <c r="B1400" i="5"/>
  <c r="B1401" i="5"/>
  <c r="B1402" i="5"/>
  <c r="AB1402" i="5" s="1"/>
  <c r="B1403" i="5"/>
  <c r="B1404" i="5"/>
  <c r="B1405" i="5"/>
  <c r="B1406" i="5"/>
  <c r="B1407" i="5"/>
  <c r="B1408" i="5"/>
  <c r="B1409" i="5"/>
  <c r="B1410" i="5"/>
  <c r="B1411" i="5"/>
  <c r="B1412" i="5"/>
  <c r="AB1412" i="5" s="1"/>
  <c r="B1413" i="5"/>
  <c r="B1414" i="5"/>
  <c r="B1415" i="5"/>
  <c r="B1416" i="5"/>
  <c r="B1417" i="5"/>
  <c r="B1418" i="5"/>
  <c r="AB1418" i="5"/>
  <c r="B1419" i="5"/>
  <c r="B1420" i="5"/>
  <c r="B1421" i="5"/>
  <c r="B1422" i="5"/>
  <c r="B1423" i="5"/>
  <c r="B1424" i="5"/>
  <c r="B1425" i="5"/>
  <c r="B1426" i="5"/>
  <c r="B1427" i="5"/>
  <c r="B1428" i="5"/>
  <c r="AB1428" i="5" s="1"/>
  <c r="B1429" i="5"/>
  <c r="B1430" i="5"/>
  <c r="B1431" i="5"/>
  <c r="B1432" i="5"/>
  <c r="B1433" i="5"/>
  <c r="B1434" i="5"/>
  <c r="B1435" i="5"/>
  <c r="B1436" i="5"/>
  <c r="B1437" i="5"/>
  <c r="B1438" i="5"/>
  <c r="B1439" i="5"/>
  <c r="B1440" i="5"/>
  <c r="B1441" i="5"/>
  <c r="B1442" i="5"/>
  <c r="AB1442" i="5"/>
  <c r="B1443" i="5"/>
  <c r="B1444" i="5"/>
  <c r="B1445" i="5"/>
  <c r="B1446" i="5"/>
  <c r="B1447" i="5"/>
  <c r="AB1447" i="5" s="1"/>
  <c r="B1448" i="5"/>
  <c r="B1449" i="5"/>
  <c r="B1450" i="5"/>
  <c r="B1451" i="5"/>
  <c r="B1452" i="5"/>
  <c r="B1453" i="5"/>
  <c r="B1454" i="5"/>
  <c r="B1455" i="5"/>
  <c r="B1456" i="5"/>
  <c r="B1457" i="5"/>
  <c r="B1458" i="5"/>
  <c r="AB1458" i="5"/>
  <c r="B1459" i="5"/>
  <c r="B1460" i="5"/>
  <c r="B1461" i="5"/>
  <c r="B1462" i="5"/>
  <c r="B1463" i="5"/>
  <c r="B1464" i="5"/>
  <c r="B1465" i="5"/>
  <c r="B1466" i="5"/>
  <c r="AB1466" i="5" s="1"/>
  <c r="B1467" i="5"/>
  <c r="B1468" i="5"/>
  <c r="AB1468" i="5" s="1"/>
  <c r="B1469" i="5"/>
  <c r="B1470" i="5"/>
  <c r="B1471" i="5"/>
  <c r="B1472" i="5"/>
  <c r="B1473" i="5"/>
  <c r="B1474" i="5"/>
  <c r="AB1474" i="5"/>
  <c r="B1475" i="5"/>
  <c r="B1476" i="5"/>
  <c r="B1477" i="5"/>
  <c r="B1478" i="5"/>
  <c r="AB1478" i="5"/>
  <c r="B1479" i="5"/>
  <c r="AB1479" i="5" s="1"/>
  <c r="B1480" i="5"/>
  <c r="B1481" i="5"/>
  <c r="B1482" i="5"/>
  <c r="AB1482" i="5" s="1"/>
  <c r="B1483" i="5"/>
  <c r="B1484" i="5"/>
  <c r="B1485" i="5"/>
  <c r="B1486" i="5"/>
  <c r="B1487" i="5"/>
  <c r="B1488" i="5"/>
  <c r="B1489" i="5"/>
  <c r="AB1489" i="5" s="1"/>
  <c r="B1490" i="5"/>
  <c r="B1491" i="5"/>
  <c r="B1492" i="5"/>
  <c r="B1493" i="5"/>
  <c r="AB1493" i="5" s="1"/>
  <c r="B1494" i="5"/>
  <c r="B1495" i="5"/>
  <c r="B1496" i="5"/>
  <c r="B1497" i="5"/>
  <c r="B1498" i="5"/>
  <c r="AB1498" i="5" s="1"/>
  <c r="B1499" i="5"/>
  <c r="B1500" i="5"/>
  <c r="B1501" i="5"/>
  <c r="AB1501" i="5" s="1"/>
  <c r="B1502" i="5"/>
  <c r="B1503" i="5"/>
  <c r="B1504" i="5"/>
  <c r="B1505" i="5"/>
  <c r="B1506" i="5"/>
  <c r="AB1506" i="5"/>
  <c r="B1507" i="5"/>
  <c r="B1508" i="5"/>
  <c r="B1509" i="5"/>
  <c r="B1510" i="5"/>
  <c r="B1511" i="5"/>
  <c r="B1512" i="5"/>
  <c r="T1512" i="5" s="1"/>
  <c r="B1513" i="5"/>
  <c r="B1514" i="5"/>
  <c r="AB1514" i="5"/>
  <c r="B1515" i="5"/>
  <c r="AB1515" i="5" s="1"/>
  <c r="B1516" i="5"/>
  <c r="B1517" i="5"/>
  <c r="B1518" i="5"/>
  <c r="B1519" i="5"/>
  <c r="S1519" i="5" s="1"/>
  <c r="B1520" i="5"/>
  <c r="B1521" i="5"/>
  <c r="B1522" i="5"/>
  <c r="AB1522" i="5"/>
  <c r="B1523" i="5"/>
  <c r="B1524" i="5"/>
  <c r="B1525" i="5"/>
  <c r="B1526" i="5"/>
  <c r="B1527" i="5"/>
  <c r="B1528" i="5"/>
  <c r="B1529" i="5"/>
  <c r="AB1529" i="5" s="1"/>
  <c r="B1530" i="5"/>
  <c r="AB1530" i="5" s="1"/>
  <c r="B1531" i="5"/>
  <c r="B1532" i="5"/>
  <c r="B1533" i="5"/>
  <c r="B1534" i="5"/>
  <c r="B1535" i="5"/>
  <c r="B1536" i="5"/>
  <c r="B1537" i="5"/>
  <c r="B1538" i="5"/>
  <c r="AB1538" i="5"/>
  <c r="B1539" i="5"/>
  <c r="B1540" i="5"/>
  <c r="AB1540" i="5" s="1"/>
  <c r="B1541" i="5"/>
  <c r="B1542" i="5"/>
  <c r="B1543" i="5"/>
  <c r="AB1543" i="5" s="1"/>
  <c r="B1544" i="5"/>
  <c r="B1545" i="5"/>
  <c r="B1546" i="5"/>
  <c r="B1547" i="5"/>
  <c r="B1548" i="5"/>
  <c r="AB1548" i="5" s="1"/>
  <c r="B1549" i="5"/>
  <c r="B1550" i="5"/>
  <c r="B1551" i="5"/>
  <c r="B1552" i="5"/>
  <c r="B1553" i="5"/>
  <c r="B1554" i="5"/>
  <c r="AB1554" i="5"/>
  <c r="B1555" i="5"/>
  <c r="B1556" i="5"/>
  <c r="B1557" i="5"/>
  <c r="B1558" i="5"/>
  <c r="B1559" i="5"/>
  <c r="B1560" i="5"/>
  <c r="B1561" i="5"/>
  <c r="B1562" i="5"/>
  <c r="AB1562" i="5"/>
  <c r="B1563" i="5"/>
  <c r="B1564" i="5"/>
  <c r="B1565" i="5"/>
  <c r="B1566" i="5"/>
  <c r="B1567" i="5"/>
  <c r="B1568" i="5"/>
  <c r="B1569" i="5"/>
  <c r="B1570" i="5"/>
  <c r="AB1570" i="5" s="1"/>
  <c r="B1571" i="5"/>
  <c r="B1572" i="5"/>
  <c r="B1573" i="5"/>
  <c r="B1574" i="5"/>
  <c r="B1575" i="5"/>
  <c r="AB1575" i="5"/>
  <c r="B1576" i="5"/>
  <c r="B1577" i="5"/>
  <c r="B1578" i="5"/>
  <c r="AB1578" i="5"/>
  <c r="B1579" i="5"/>
  <c r="B1580" i="5"/>
  <c r="B1581" i="5"/>
  <c r="B1582" i="5"/>
  <c r="B1583" i="5"/>
  <c r="B1584" i="5"/>
  <c r="B1585" i="5"/>
  <c r="B1586" i="5"/>
  <c r="AB1586" i="5"/>
  <c r="B1587" i="5"/>
  <c r="B1588" i="5"/>
  <c r="B1589" i="5"/>
  <c r="B1590" i="5"/>
  <c r="B1591" i="5"/>
  <c r="B1592" i="5"/>
  <c r="B1593" i="5"/>
  <c r="B1594" i="5"/>
  <c r="B1595" i="5"/>
  <c r="B1596" i="5"/>
  <c r="B1597" i="5"/>
  <c r="B1598" i="5"/>
  <c r="B1599" i="5"/>
  <c r="B1600" i="5"/>
  <c r="S1600" i="5" s="1"/>
  <c r="B1601" i="5"/>
  <c r="B1602" i="5"/>
  <c r="B1603" i="5"/>
  <c r="B1604" i="5"/>
  <c r="B1605" i="5"/>
  <c r="B1606" i="5"/>
  <c r="AB1606" i="5"/>
  <c r="B1607" i="5"/>
  <c r="B1608" i="5"/>
  <c r="B1609" i="5"/>
  <c r="B1610" i="5"/>
  <c r="AB1610" i="5"/>
  <c r="B1611" i="5"/>
  <c r="B1612" i="5"/>
  <c r="B1613" i="5"/>
  <c r="B1614" i="5"/>
  <c r="AB1614" i="5" s="1"/>
  <c r="B1615" i="5"/>
  <c r="B1616" i="5"/>
  <c r="B1617" i="5"/>
  <c r="B1618" i="5"/>
  <c r="B1619" i="5"/>
  <c r="B1620" i="5"/>
  <c r="B1621" i="5"/>
  <c r="B1622" i="5"/>
  <c r="B1623" i="5"/>
  <c r="B1624" i="5"/>
  <c r="B1625" i="5"/>
  <c r="B1626" i="5"/>
  <c r="B1627" i="5"/>
  <c r="B1628" i="5"/>
  <c r="B1629" i="5"/>
  <c r="B1630" i="5"/>
  <c r="AB1630" i="5"/>
  <c r="B1631" i="5"/>
  <c r="B1632" i="5"/>
  <c r="B1633" i="5"/>
  <c r="B1634" i="5"/>
  <c r="B1635" i="5"/>
  <c r="B1636" i="5"/>
  <c r="B1637" i="5"/>
  <c r="B1638" i="5"/>
  <c r="B1639" i="5"/>
  <c r="B1640" i="5"/>
  <c r="B1641" i="5"/>
  <c r="B1642" i="5"/>
  <c r="B1643" i="5"/>
  <c r="B1644" i="5"/>
  <c r="B1645" i="5"/>
  <c r="B1646" i="5"/>
  <c r="B1647" i="5"/>
  <c r="B1648" i="5"/>
  <c r="B1649" i="5"/>
  <c r="B1650" i="5"/>
  <c r="AB1650" i="5" s="1"/>
  <c r="B1651" i="5"/>
  <c r="B1652" i="5"/>
  <c r="B1653" i="5"/>
  <c r="B1654" i="5"/>
  <c r="AB1654" i="5"/>
  <c r="B1655" i="5"/>
  <c r="B1656" i="5"/>
  <c r="B1657" i="5"/>
  <c r="B1658" i="5"/>
  <c r="AB1658" i="5"/>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c r="B1691" i="5"/>
  <c r="B1692" i="5"/>
  <c r="AB1692" i="5" s="1"/>
  <c r="B1693" i="5"/>
  <c r="B1694" i="5"/>
  <c r="B1695" i="5"/>
  <c r="B1696" i="5"/>
  <c r="B1697" i="5"/>
  <c r="B1698" i="5"/>
  <c r="AB1698" i="5"/>
  <c r="B1699" i="5"/>
  <c r="B1700" i="5"/>
  <c r="B1701" i="5"/>
  <c r="B1702" i="5"/>
  <c r="B1703" i="5"/>
  <c r="B1704" i="5"/>
  <c r="B1705" i="5"/>
  <c r="B1706" i="5"/>
  <c r="B1707" i="5"/>
  <c r="B1708" i="5"/>
  <c r="B1709" i="5"/>
  <c r="B1710" i="5"/>
  <c r="B1711" i="5"/>
  <c r="B1712" i="5"/>
  <c r="B1713" i="5"/>
  <c r="B1714" i="5"/>
  <c r="AB1714" i="5" s="1"/>
  <c r="B1715" i="5"/>
  <c r="B1716" i="5"/>
  <c r="B1717" i="5"/>
  <c r="B1718" i="5"/>
  <c r="B1719" i="5"/>
  <c r="B1720" i="5"/>
  <c r="B1721" i="5"/>
  <c r="B1722" i="5"/>
  <c r="AB1722" i="5"/>
  <c r="B1723" i="5"/>
  <c r="B1724" i="5"/>
  <c r="B1725" i="5"/>
  <c r="B1726" i="5"/>
  <c r="B1727" i="5"/>
  <c r="B1728" i="5"/>
  <c r="B1729" i="5"/>
  <c r="B1730" i="5"/>
  <c r="AB1730" i="5"/>
  <c r="B1731" i="5"/>
  <c r="B1732" i="5"/>
  <c r="B1733" i="5"/>
  <c r="B1734" i="5"/>
  <c r="B1735" i="5"/>
  <c r="B1736" i="5"/>
  <c r="B1737" i="5"/>
  <c r="B1738" i="5"/>
  <c r="AB1738" i="5"/>
  <c r="B1739" i="5"/>
  <c r="B1740" i="5"/>
  <c r="B1741" i="5"/>
  <c r="B1742" i="5"/>
  <c r="B1743" i="5"/>
  <c r="B1744" i="5"/>
  <c r="B1745" i="5"/>
  <c r="B1746" i="5"/>
  <c r="B1747" i="5"/>
  <c r="B1748" i="5"/>
  <c r="B1749" i="5"/>
  <c r="B1750" i="5"/>
  <c r="B1751" i="5"/>
  <c r="B1752" i="5"/>
  <c r="B1753" i="5"/>
  <c r="B1754" i="5"/>
  <c r="AB1754" i="5" s="1"/>
  <c r="B1755" i="5"/>
  <c r="B1756" i="5"/>
  <c r="B1757" i="5"/>
  <c r="B1758" i="5"/>
  <c r="AB1758" i="5"/>
  <c r="B1759" i="5"/>
  <c r="AB1759" i="5" s="1"/>
  <c r="B1760" i="5"/>
  <c r="B1761" i="5"/>
  <c r="B1762" i="5"/>
  <c r="AB1762" i="5"/>
  <c r="B1763" i="5"/>
  <c r="B1764" i="5"/>
  <c r="B1765" i="5"/>
  <c r="B1766" i="5"/>
  <c r="B1767" i="5"/>
  <c r="B1768" i="5"/>
  <c r="B1769" i="5"/>
  <c r="B1770" i="5"/>
  <c r="B1771" i="5"/>
  <c r="B1772" i="5"/>
  <c r="B1773" i="5"/>
  <c r="B1774" i="5"/>
  <c r="B1775" i="5"/>
  <c r="B1776" i="5"/>
  <c r="B1777" i="5"/>
  <c r="B1778" i="5"/>
  <c r="AB1778" i="5"/>
  <c r="B1779" i="5"/>
  <c r="B1780" i="5"/>
  <c r="B1781" i="5"/>
  <c r="B1782" i="5"/>
  <c r="AB1782" i="5" s="1"/>
  <c r="B1783" i="5"/>
  <c r="B1784" i="5"/>
  <c r="B1785" i="5"/>
  <c r="B1786" i="5"/>
  <c r="B1787" i="5"/>
  <c r="B1788" i="5"/>
  <c r="AB1788" i="5" s="1"/>
  <c r="B1789" i="5"/>
  <c r="B1790" i="5"/>
  <c r="B1791" i="5"/>
  <c r="B1792" i="5"/>
  <c r="B1793" i="5"/>
  <c r="B1794" i="5"/>
  <c r="AB1794" i="5"/>
  <c r="B1795" i="5"/>
  <c r="B1796" i="5"/>
  <c r="AB1796" i="5" s="1"/>
  <c r="B1797" i="5"/>
  <c r="B1798" i="5"/>
  <c r="B1799" i="5"/>
  <c r="B1800" i="5"/>
  <c r="B1801" i="5"/>
  <c r="B1802" i="5"/>
  <c r="B1803" i="5"/>
  <c r="B1804" i="5"/>
  <c r="B1805" i="5"/>
  <c r="B1806" i="5"/>
  <c r="B1807" i="5"/>
  <c r="B1808" i="5"/>
  <c r="B1809" i="5"/>
  <c r="B1810" i="5"/>
  <c r="AB1810" i="5"/>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B1835" i="5"/>
  <c r="B1836" i="5"/>
  <c r="AB1836" i="5" s="1"/>
  <c r="B1837" i="5"/>
  <c r="B1838" i="5"/>
  <c r="B1839" i="5"/>
  <c r="B1840" i="5"/>
  <c r="AB1840" i="5" s="1"/>
  <c r="B1841" i="5"/>
  <c r="B1842" i="5"/>
  <c r="AB1842" i="5"/>
  <c r="B1843" i="5"/>
  <c r="B1844" i="5"/>
  <c r="B1845" i="5"/>
  <c r="B1846" i="5"/>
  <c r="B1847" i="5"/>
  <c r="B1848" i="5"/>
  <c r="B1849" i="5"/>
  <c r="B1850" i="5"/>
  <c r="AB1850" i="5"/>
  <c r="B1851" i="5"/>
  <c r="B1852" i="5"/>
  <c r="B1853" i="5"/>
  <c r="B1854" i="5"/>
  <c r="B1855" i="5"/>
  <c r="B1856" i="5"/>
  <c r="B1857" i="5"/>
  <c r="B1858" i="5"/>
  <c r="AB1858" i="5" s="1"/>
  <c r="B1859" i="5"/>
  <c r="B1860" i="5"/>
  <c r="B1861" i="5"/>
  <c r="B1862" i="5"/>
  <c r="B1863" i="5"/>
  <c r="B1864" i="5"/>
  <c r="B1865" i="5"/>
  <c r="B1866" i="5"/>
  <c r="B1867" i="5"/>
  <c r="B1868" i="5"/>
  <c r="B1869" i="5"/>
  <c r="B1870" i="5"/>
  <c r="B1871" i="5"/>
  <c r="B1872" i="5"/>
  <c r="B1873" i="5"/>
  <c r="B1874" i="5"/>
  <c r="AB1874" i="5"/>
  <c r="B1875" i="5"/>
  <c r="AB1875" i="5" s="1"/>
  <c r="B1876" i="5"/>
  <c r="B1877" i="5"/>
  <c r="B1878" i="5"/>
  <c r="B1879" i="5"/>
  <c r="B1880" i="5"/>
  <c r="B1881" i="5"/>
  <c r="B1882" i="5"/>
  <c r="AB1882" i="5" s="1"/>
  <c r="B1883" i="5"/>
  <c r="B1884" i="5"/>
  <c r="B1885" i="5"/>
  <c r="AB1885" i="5" s="1"/>
  <c r="B1886" i="5"/>
  <c r="B1887" i="5"/>
  <c r="B1888" i="5"/>
  <c r="B1889" i="5"/>
  <c r="B1890" i="5"/>
  <c r="AB1890" i="5" s="1"/>
  <c r="B1891" i="5"/>
  <c r="B1892" i="5"/>
  <c r="AB1892" i="5" s="1"/>
  <c r="B1893" i="5"/>
  <c r="B1894" i="5"/>
  <c r="B1895" i="5"/>
  <c r="B1896" i="5"/>
  <c r="B1897" i="5"/>
  <c r="B1898" i="5"/>
  <c r="AB1898" i="5"/>
  <c r="B1899" i="5"/>
  <c r="B1900" i="5"/>
  <c r="B1901" i="5"/>
  <c r="B1902" i="5"/>
  <c r="B1903" i="5"/>
  <c r="B1904" i="5"/>
  <c r="AB1904" i="5" s="1"/>
  <c r="B1905" i="5"/>
  <c r="B1906" i="5"/>
  <c r="AB1906" i="5"/>
  <c r="B1907" i="5"/>
  <c r="B1908" i="5"/>
  <c r="B1909" i="5"/>
  <c r="B1910" i="5"/>
  <c r="B1911" i="5"/>
  <c r="B1912" i="5"/>
  <c r="B1913" i="5"/>
  <c r="B1914" i="5"/>
  <c r="AB1914" i="5"/>
  <c r="B1915" i="5"/>
  <c r="B1916" i="5"/>
  <c r="B1917" i="5"/>
  <c r="B1918" i="5"/>
  <c r="B1919" i="5"/>
  <c r="B1920" i="5"/>
  <c r="B1921" i="5"/>
  <c r="B1922" i="5"/>
  <c r="AB1922" i="5" s="1"/>
  <c r="B1923" i="5"/>
  <c r="B1924" i="5"/>
  <c r="B1925" i="5"/>
  <c r="B1926" i="5"/>
  <c r="B1927" i="5"/>
  <c r="B1928" i="5"/>
  <c r="B1929" i="5"/>
  <c r="B1930" i="5"/>
  <c r="AB1930" i="5" s="1"/>
  <c r="B1931" i="5"/>
  <c r="B1932" i="5"/>
  <c r="B1933" i="5"/>
  <c r="B1934" i="5"/>
  <c r="B1935" i="5"/>
  <c r="B1936" i="5"/>
  <c r="B1937" i="5"/>
  <c r="B1938" i="5"/>
  <c r="B1939" i="5"/>
  <c r="B1940" i="5"/>
  <c r="B1941" i="5"/>
  <c r="B1942" i="5"/>
  <c r="B1943" i="5"/>
  <c r="AB1943" i="5" s="1"/>
  <c r="B1944" i="5"/>
  <c r="B1945" i="5"/>
  <c r="B1946" i="5"/>
  <c r="AB1946" i="5"/>
  <c r="B1947" i="5"/>
  <c r="B1948" i="5"/>
  <c r="B1949" i="5"/>
  <c r="B1950" i="5"/>
  <c r="B1951" i="5"/>
  <c r="B1952" i="5"/>
  <c r="B1953" i="5"/>
  <c r="B1954" i="5"/>
  <c r="AB1954" i="5"/>
  <c r="B1955" i="5"/>
  <c r="B1956" i="5"/>
  <c r="B1957" i="5"/>
  <c r="B1958" i="5"/>
  <c r="B1959" i="5"/>
  <c r="B1960" i="5"/>
  <c r="B1961" i="5"/>
  <c r="B1962" i="5"/>
  <c r="AB1962" i="5" s="1"/>
  <c r="B1963" i="5"/>
  <c r="B1964" i="5"/>
  <c r="B1965" i="5"/>
  <c r="B1966" i="5"/>
  <c r="B1967" i="5"/>
  <c r="B1968" i="5"/>
  <c r="B1969" i="5"/>
  <c r="B1970" i="5"/>
  <c r="AB1970" i="5"/>
  <c r="B1971" i="5"/>
  <c r="B1972" i="5"/>
  <c r="B1973" i="5"/>
  <c r="B1974" i="5"/>
  <c r="B1975" i="5"/>
  <c r="B1976" i="5"/>
  <c r="B1977" i="5"/>
  <c r="B1978" i="5"/>
  <c r="AB1978" i="5"/>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AB2000" i="5" s="1"/>
  <c r="B2001" i="5"/>
  <c r="B2002" i="5"/>
  <c r="B2003" i="5"/>
  <c r="AB2003" i="5" s="1"/>
  <c r="B2004" i="5"/>
  <c r="B2005" i="5"/>
  <c r="B2006" i="5"/>
  <c r="B2007" i="5"/>
  <c r="B2008" i="5"/>
  <c r="B2009" i="5"/>
  <c r="B2010" i="5"/>
  <c r="AB2010" i="5"/>
  <c r="B2011" i="5"/>
  <c r="B2012" i="5"/>
  <c r="B2013" i="5"/>
  <c r="B2014" i="5"/>
  <c r="AB2014" i="5"/>
  <c r="B2015" i="5"/>
  <c r="B2016" i="5"/>
  <c r="B2017" i="5"/>
  <c r="B2018" i="5"/>
  <c r="AB2018" i="5" s="1"/>
  <c r="B2019" i="5"/>
  <c r="B2020" i="5"/>
  <c r="B2021" i="5"/>
  <c r="B2022" i="5"/>
  <c r="AB2022" i="5"/>
  <c r="B2023" i="5"/>
  <c r="B2024" i="5"/>
  <c r="B2025" i="5"/>
  <c r="B2026" i="5"/>
  <c r="AB2026" i="5"/>
  <c r="B2027" i="5"/>
  <c r="B2028" i="5"/>
  <c r="B2029" i="5"/>
  <c r="B2030" i="5"/>
  <c r="AB2030" i="5"/>
  <c r="B2031" i="5"/>
  <c r="B2032" i="5"/>
  <c r="B2033" i="5"/>
  <c r="B2034" i="5"/>
  <c r="AB2034" i="5" s="1"/>
  <c r="B2035" i="5"/>
  <c r="B2036" i="5"/>
  <c r="B2037" i="5"/>
  <c r="B2038" i="5"/>
  <c r="AB2038" i="5"/>
  <c r="B2039" i="5"/>
  <c r="B2040" i="5"/>
  <c r="B2041" i="5"/>
  <c r="B2042" i="5"/>
  <c r="AB2042" i="5"/>
  <c r="B2043" i="5"/>
  <c r="B2044" i="5"/>
  <c r="B2045" i="5"/>
  <c r="B2046" i="5"/>
  <c r="B2047" i="5"/>
  <c r="B2048" i="5"/>
  <c r="B2049" i="5"/>
  <c r="B2050" i="5"/>
  <c r="AB2050" i="5" s="1"/>
  <c r="B2051" i="5"/>
  <c r="B2052" i="5"/>
  <c r="B2053" i="5"/>
  <c r="B2054" i="5"/>
  <c r="AB2054" i="5" s="1"/>
  <c r="B2055" i="5"/>
  <c r="B2056" i="5"/>
  <c r="B2057" i="5"/>
  <c r="B2058" i="5"/>
  <c r="AB2058" i="5"/>
  <c r="B2059" i="5"/>
  <c r="B2060" i="5"/>
  <c r="B2061" i="5"/>
  <c r="B2062" i="5"/>
  <c r="AB2062" i="5"/>
  <c r="B2063" i="5"/>
  <c r="B2064" i="5"/>
  <c r="B2065" i="5"/>
  <c r="B2066" i="5"/>
  <c r="AB2066" i="5"/>
  <c r="B2067" i="5"/>
  <c r="B2068" i="5"/>
  <c r="B2069" i="5"/>
  <c r="B2070" i="5"/>
  <c r="AB2070" i="5" s="1"/>
  <c r="B2071" i="5"/>
  <c r="B2072" i="5"/>
  <c r="B2073" i="5"/>
  <c r="B2074" i="5"/>
  <c r="B2075" i="5"/>
  <c r="B2076" i="5"/>
  <c r="B2077" i="5"/>
  <c r="B2078" i="5"/>
  <c r="AB2078" i="5"/>
  <c r="B2079" i="5"/>
  <c r="B2080" i="5"/>
  <c r="B2081" i="5"/>
  <c r="B2082" i="5"/>
  <c r="AB2082" i="5"/>
  <c r="B2083" i="5"/>
  <c r="B2084" i="5"/>
  <c r="B2085" i="5"/>
  <c r="B2086" i="5"/>
  <c r="AB2086" i="5" s="1"/>
  <c r="B2087" i="5"/>
  <c r="B2088" i="5"/>
  <c r="B2089" i="5"/>
  <c r="B2090" i="5"/>
  <c r="AB2090" i="5"/>
  <c r="B2091" i="5"/>
  <c r="B2092" i="5"/>
  <c r="B2093" i="5"/>
  <c r="B2094" i="5"/>
  <c r="AB2094" i="5"/>
  <c r="B2095" i="5"/>
  <c r="B2096" i="5"/>
  <c r="B2097" i="5"/>
  <c r="B2098" i="5"/>
  <c r="AB2098" i="5" s="1"/>
  <c r="B2099" i="5"/>
  <c r="B2100" i="5"/>
  <c r="B2101" i="5"/>
  <c r="B2102" i="5"/>
  <c r="AB2102" i="5" s="1"/>
  <c r="B2103" i="5"/>
  <c r="B2104" i="5"/>
  <c r="AB2104" i="5" s="1"/>
  <c r="B2105" i="5"/>
  <c r="B2106" i="5"/>
  <c r="AB2106" i="5"/>
  <c r="B2107" i="5"/>
  <c r="AB2107" i="5" s="1"/>
  <c r="B2108" i="5"/>
  <c r="B2109" i="5"/>
  <c r="B2110" i="5"/>
  <c r="AB2110" i="5"/>
  <c r="B2111" i="5"/>
  <c r="B2112" i="5"/>
  <c r="B2113" i="5"/>
  <c r="B2114" i="5"/>
  <c r="AB2114" i="5" s="1"/>
  <c r="B2115" i="5"/>
  <c r="B2116" i="5"/>
  <c r="B2117" i="5"/>
  <c r="B2118" i="5"/>
  <c r="AB2118" i="5" s="1"/>
  <c r="B2119" i="5"/>
  <c r="B2120" i="5"/>
  <c r="B2121" i="5"/>
  <c r="B2122" i="5"/>
  <c r="AB2122" i="5"/>
  <c r="B2123" i="5"/>
  <c r="B2124" i="5"/>
  <c r="B2125" i="5"/>
  <c r="B2126" i="5"/>
  <c r="AB2126" i="5"/>
  <c r="B2127" i="5"/>
  <c r="B2128" i="5"/>
  <c r="B2129" i="5"/>
  <c r="B2130" i="5"/>
  <c r="AB2130" i="5"/>
  <c r="B2131" i="5"/>
  <c r="B2132" i="5"/>
  <c r="B2133" i="5"/>
  <c r="B2134" i="5"/>
  <c r="AB2134" i="5" s="1"/>
  <c r="B2135" i="5"/>
  <c r="B2136" i="5"/>
  <c r="B2137" i="5"/>
  <c r="B2138" i="5"/>
  <c r="AB2138" i="5"/>
  <c r="B2139" i="5"/>
  <c r="B2140" i="5"/>
  <c r="B2141" i="5"/>
  <c r="B2142" i="5"/>
  <c r="B2143" i="5"/>
  <c r="B2144" i="5"/>
  <c r="B2145" i="5"/>
  <c r="B2146" i="5"/>
  <c r="AB2146" i="5"/>
  <c r="B2147" i="5"/>
  <c r="B2148" i="5"/>
  <c r="B2149" i="5"/>
  <c r="B2150" i="5"/>
  <c r="B2151" i="5"/>
  <c r="B2152" i="5"/>
  <c r="B2153" i="5"/>
  <c r="B2154" i="5"/>
  <c r="B2155" i="5"/>
  <c r="B2156" i="5"/>
  <c r="AB2156" i="5" s="1"/>
  <c r="B2157" i="5"/>
  <c r="B2158" i="5"/>
  <c r="AB2158" i="5"/>
  <c r="B2159" i="5"/>
  <c r="B2160" i="5"/>
  <c r="B2161" i="5"/>
  <c r="B2162" i="5"/>
  <c r="AB2162" i="5"/>
  <c r="B2163" i="5"/>
  <c r="B2164" i="5"/>
  <c r="B2165" i="5"/>
  <c r="B2166" i="5"/>
  <c r="AB2166" i="5" s="1"/>
  <c r="B2167" i="5"/>
  <c r="B2168" i="5"/>
  <c r="B2169" i="5"/>
  <c r="AB2169" i="5" s="1"/>
  <c r="B2170" i="5"/>
  <c r="AB2170" i="5" s="1"/>
  <c r="B2171" i="5"/>
  <c r="B2172" i="5"/>
  <c r="B2173" i="5"/>
  <c r="B2174" i="5"/>
  <c r="AB2174" i="5"/>
  <c r="B2175" i="5"/>
  <c r="B2176" i="5"/>
  <c r="AB2176" i="5" s="1"/>
  <c r="B2177" i="5"/>
  <c r="B2178" i="5"/>
  <c r="AB2178" i="5"/>
  <c r="B2179" i="5"/>
  <c r="B2180" i="5"/>
  <c r="B2181" i="5"/>
  <c r="B2182" i="5"/>
  <c r="AB2182" i="5"/>
  <c r="B2183" i="5"/>
  <c r="B2184" i="5"/>
  <c r="B2185" i="5"/>
  <c r="B2186" i="5"/>
  <c r="B2187" i="5"/>
  <c r="B2188" i="5"/>
  <c r="B2189" i="5"/>
  <c r="B2190" i="5"/>
  <c r="B2191" i="5"/>
  <c r="B2192" i="5"/>
  <c r="B2193" i="5"/>
  <c r="B2194" i="5"/>
  <c r="AB2194" i="5"/>
  <c r="B2195" i="5"/>
  <c r="B2196" i="5"/>
  <c r="B2197" i="5"/>
  <c r="B2198" i="5"/>
  <c r="AB2198" i="5"/>
  <c r="B2199" i="5"/>
  <c r="B2200" i="5"/>
  <c r="B2201" i="5"/>
  <c r="B2202" i="5"/>
  <c r="B2203" i="5"/>
  <c r="B2204" i="5"/>
  <c r="B2205" i="5"/>
  <c r="B2206" i="5"/>
  <c r="B2207" i="5"/>
  <c r="B2208" i="5"/>
  <c r="B2209" i="5"/>
  <c r="B2210" i="5"/>
  <c r="B2211" i="5"/>
  <c r="B2212" i="5"/>
  <c r="B2213" i="5"/>
  <c r="B2214" i="5"/>
  <c r="AB2214" i="5"/>
  <c r="B2215" i="5"/>
  <c r="B2216" i="5"/>
  <c r="B2217" i="5"/>
  <c r="B2218" i="5"/>
  <c r="AB2218" i="5"/>
  <c r="B2219" i="5"/>
  <c r="B2220" i="5"/>
  <c r="B2221" i="5"/>
  <c r="B2222" i="5"/>
  <c r="B2223" i="5"/>
  <c r="B2224" i="5"/>
  <c r="B2225" i="5"/>
  <c r="B2226" i="5"/>
  <c r="B2227" i="5"/>
  <c r="B2228" i="5"/>
  <c r="AB2228" i="5" s="1"/>
  <c r="B2229" i="5"/>
  <c r="B2230" i="5"/>
  <c r="B2231" i="5"/>
  <c r="B2232" i="5"/>
  <c r="B2233" i="5"/>
  <c r="B2234" i="5"/>
  <c r="AB2234" i="5"/>
  <c r="B2235" i="5"/>
  <c r="B2236" i="5"/>
  <c r="B2237" i="5"/>
  <c r="B2238" i="5"/>
  <c r="AB2238" i="5"/>
  <c r="B2239" i="5"/>
  <c r="B2240" i="5"/>
  <c r="B2241" i="5"/>
  <c r="B2242" i="5"/>
  <c r="AB2242" i="5" s="1"/>
  <c r="B2243" i="5"/>
  <c r="B2244" i="5"/>
  <c r="B2245" i="5"/>
  <c r="B2246" i="5"/>
  <c r="B2247" i="5"/>
  <c r="B2248" i="5"/>
  <c r="B2249" i="5"/>
  <c r="B2250" i="5"/>
  <c r="B2251" i="5"/>
  <c r="B2252" i="5"/>
  <c r="B2253" i="5"/>
  <c r="B2254" i="5"/>
  <c r="AB2254" i="5" s="1"/>
  <c r="B2255" i="5"/>
  <c r="B2256" i="5"/>
  <c r="B2257" i="5"/>
  <c r="B2258" i="5"/>
  <c r="AB2258" i="5" s="1"/>
  <c r="B2259" i="5"/>
  <c r="B2260" i="5"/>
  <c r="T2260" i="5" s="1"/>
  <c r="B2261" i="5"/>
  <c r="B2262" i="5"/>
  <c r="B2263" i="5"/>
  <c r="B2264" i="5"/>
  <c r="B2265" i="5"/>
  <c r="B2266" i="5"/>
  <c r="B2267" i="5"/>
  <c r="B2268" i="5"/>
  <c r="AB2268" i="5" s="1"/>
  <c r="B2269" i="5"/>
  <c r="B2270" i="5"/>
  <c r="AB2270" i="5"/>
  <c r="B2271" i="5"/>
  <c r="B2272" i="5"/>
  <c r="B2273" i="5"/>
  <c r="B2274" i="5"/>
  <c r="B2275" i="5"/>
  <c r="S2275" i="5" s="1"/>
  <c r="B2276" i="5"/>
  <c r="B2277" i="5"/>
  <c r="B2278" i="5"/>
  <c r="AB2278" i="5"/>
  <c r="B2279" i="5"/>
  <c r="B2280" i="5"/>
  <c r="B2281" i="5"/>
  <c r="B2282" i="5"/>
  <c r="B2283" i="5"/>
  <c r="B2284" i="5"/>
  <c r="B2285" i="5"/>
  <c r="B2286" i="5"/>
  <c r="AB2286" i="5"/>
  <c r="B2287" i="5"/>
  <c r="B2288" i="5"/>
  <c r="B2289" i="5"/>
  <c r="B2290" i="5"/>
  <c r="B2291" i="5"/>
  <c r="B2292" i="5"/>
  <c r="B2293" i="5"/>
  <c r="B2294" i="5"/>
  <c r="AB2294" i="5"/>
  <c r="B2295" i="5"/>
  <c r="B2296" i="5"/>
  <c r="B2297" i="5"/>
  <c r="B2298" i="5"/>
  <c r="B2299" i="5"/>
  <c r="B2300" i="5"/>
  <c r="B2301" i="5"/>
  <c r="B2302" i="5"/>
  <c r="B2303" i="5"/>
  <c r="S2303" i="5" s="1"/>
  <c r="B2304" i="5"/>
  <c r="AB2304" i="5" s="1"/>
  <c r="B2305" i="5"/>
  <c r="B2306" i="5"/>
  <c r="AB2306" i="5"/>
  <c r="B2307" i="5"/>
  <c r="AB2307" i="5" s="1"/>
  <c r="B2308" i="5"/>
  <c r="B2309" i="5"/>
  <c r="B2310" i="5"/>
  <c r="T2310" i="5" s="1"/>
  <c r="B2311" i="5"/>
  <c r="B2312" i="5"/>
  <c r="B2313" i="5"/>
  <c r="S2313" i="5" s="1"/>
  <c r="B2314" i="5"/>
  <c r="B2315" i="5"/>
  <c r="B2316" i="5"/>
  <c r="B2317" i="5"/>
  <c r="AB2317" i="5" s="1"/>
  <c r="B2318" i="5"/>
  <c r="B2319" i="5"/>
  <c r="B2320" i="5"/>
  <c r="AB2320" i="5" s="1"/>
  <c r="B2321" i="5"/>
  <c r="B2322" i="5"/>
  <c r="AB2322" i="5"/>
  <c r="B2323" i="5"/>
  <c r="B2324" i="5"/>
  <c r="B2325" i="5"/>
  <c r="B2326" i="5"/>
  <c r="AB2326" i="5"/>
  <c r="B2327" i="5"/>
  <c r="B2328" i="5"/>
  <c r="B2329" i="5"/>
  <c r="B2330" i="5"/>
  <c r="AB2330" i="5" s="1"/>
  <c r="B2331" i="5"/>
  <c r="B2332" i="5"/>
  <c r="S2332" i="5" s="1"/>
  <c r="B2333" i="5"/>
  <c r="B2334" i="5"/>
  <c r="B2335" i="5"/>
  <c r="B2336" i="5"/>
  <c r="B2337" i="5"/>
  <c r="B2338" i="5"/>
  <c r="AB2338" i="5"/>
  <c r="B2339" i="5"/>
  <c r="B2340" i="5"/>
  <c r="B2341" i="5"/>
  <c r="B2342" i="5"/>
  <c r="S2342" i="5" s="1"/>
  <c r="B2343" i="5"/>
  <c r="AB2343" i="5" s="1"/>
  <c r="B2344" i="5"/>
  <c r="B2345" i="5"/>
  <c r="B2346" i="5"/>
  <c r="B2347" i="5"/>
  <c r="B2348" i="5"/>
  <c r="B2349" i="5"/>
  <c r="B2350" i="5"/>
  <c r="B2351" i="5"/>
  <c r="B2352" i="5"/>
  <c r="B2353" i="5"/>
  <c r="S2353" i="5" s="1"/>
  <c r="B2354" i="5"/>
  <c r="B2355" i="5"/>
  <c r="B2356" i="5"/>
  <c r="B2357" i="5"/>
  <c r="AB2357" i="5" s="1"/>
  <c r="B2358" i="5"/>
  <c r="B2359" i="5"/>
  <c r="B2360" i="5"/>
  <c r="B2361" i="5"/>
  <c r="B2362" i="5"/>
  <c r="B2363" i="5"/>
  <c r="AB2363" i="5" s="1"/>
  <c r="B2364" i="5"/>
  <c r="B2365" i="5"/>
  <c r="B2366" i="5"/>
  <c r="AB2366" i="5"/>
  <c r="B2367" i="5"/>
  <c r="B2368" i="5"/>
  <c r="B2369" i="5"/>
  <c r="B2370" i="5"/>
  <c r="AB2370" i="5"/>
  <c r="B2371" i="5"/>
  <c r="B2372" i="5"/>
  <c r="B2373" i="5"/>
  <c r="B2374" i="5"/>
  <c r="AB2374" i="5" s="1"/>
  <c r="B2375" i="5"/>
  <c r="B2376" i="5"/>
  <c r="T2376" i="5" s="1"/>
  <c r="B2377" i="5"/>
  <c r="B2378" i="5"/>
  <c r="AB2378" i="5"/>
  <c r="B2379" i="5"/>
  <c r="B2380" i="5"/>
  <c r="B2381" i="5"/>
  <c r="B2382" i="5"/>
  <c r="AB2382" i="5"/>
  <c r="B2383" i="5"/>
  <c r="B2384" i="5"/>
  <c r="B2385" i="5"/>
  <c r="B2386" i="5"/>
  <c r="B2387" i="5"/>
  <c r="B2388" i="5"/>
  <c r="B2389" i="5"/>
  <c r="AB2389" i="5" s="1"/>
  <c r="B2390" i="5"/>
  <c r="AB2390" i="5" s="1"/>
  <c r="B2391" i="5"/>
  <c r="B2392" i="5"/>
  <c r="B2393" i="5"/>
  <c r="B2394" i="5"/>
  <c r="B2395" i="5"/>
  <c r="B2396" i="5"/>
  <c r="B2397" i="5"/>
  <c r="B2398" i="5"/>
  <c r="B2399" i="5"/>
  <c r="B2400" i="5"/>
  <c r="AB2400" i="5" s="1"/>
  <c r="B2401" i="5"/>
  <c r="B2402" i="5"/>
  <c r="AB2402" i="5"/>
  <c r="B2403" i="5"/>
  <c r="B2404" i="5"/>
  <c r="B2405" i="5"/>
  <c r="B2406" i="5"/>
  <c r="AB2406" i="5"/>
  <c r="B2407" i="5"/>
  <c r="B2408" i="5"/>
  <c r="B2409" i="5"/>
  <c r="B2410" i="5"/>
  <c r="B2411" i="5"/>
  <c r="B2412" i="5"/>
  <c r="B2413" i="5"/>
  <c r="B2414" i="5"/>
  <c r="AB2414" i="5" s="1"/>
  <c r="B2415" i="5"/>
  <c r="B2416" i="5"/>
  <c r="B2417" i="5"/>
  <c r="B2418" i="5"/>
  <c r="AB2418" i="5"/>
  <c r="B2419" i="5"/>
  <c r="B2420" i="5"/>
  <c r="B2421" i="5"/>
  <c r="B2422" i="5"/>
  <c r="AB2422" i="5"/>
  <c r="B2423" i="5"/>
  <c r="B2424" i="5"/>
  <c r="B2425" i="5"/>
  <c r="B2426" i="5"/>
  <c r="AB2426" i="5"/>
  <c r="B2427" i="5"/>
  <c r="B2428" i="5"/>
  <c r="B2429" i="5"/>
  <c r="B2430" i="5"/>
  <c r="AB2430" i="5" s="1"/>
  <c r="B2431" i="5"/>
  <c r="B2432" i="5"/>
  <c r="B2433" i="5"/>
  <c r="B2434" i="5"/>
  <c r="B2435" i="5"/>
  <c r="B2436" i="5"/>
  <c r="S2436" i="5" s="1"/>
  <c r="B2437" i="5"/>
  <c r="B2438" i="5"/>
  <c r="AB2438" i="5"/>
  <c r="B2439" i="5"/>
  <c r="B2440" i="5"/>
  <c r="B2441" i="5"/>
  <c r="B2442" i="5"/>
  <c r="B2443" i="5"/>
  <c r="B2444" i="5"/>
  <c r="B2445" i="5"/>
  <c r="B2446" i="5"/>
  <c r="B2447" i="5"/>
  <c r="B2448" i="5"/>
  <c r="B2449" i="5"/>
  <c r="B2450" i="5"/>
  <c r="AB2450" i="5"/>
  <c r="B2451" i="5"/>
  <c r="B2452" i="5"/>
  <c r="B2453" i="5"/>
  <c r="B2454" i="5"/>
  <c r="AB2454" i="5"/>
  <c r="B2455" i="5"/>
  <c r="AB2455" i="5" s="1"/>
  <c r="B2456" i="5"/>
  <c r="B2457" i="5"/>
  <c r="B2458" i="5"/>
  <c r="AB2458" i="5"/>
  <c r="B2459" i="5"/>
  <c r="B2460" i="5"/>
  <c r="B2461" i="5"/>
  <c r="B2462" i="5"/>
  <c r="AB2462" i="5" s="1"/>
  <c r="B2463" i="5"/>
  <c r="B2464" i="5"/>
  <c r="B2465" i="5"/>
  <c r="B2466" i="5"/>
  <c r="AB2466" i="5"/>
  <c r="B2467" i="5"/>
  <c r="B2468" i="5"/>
  <c r="B2469" i="5"/>
  <c r="B2470" i="5"/>
  <c r="B2471" i="5"/>
  <c r="AB2471" i="5" s="1"/>
  <c r="B2472" i="5"/>
  <c r="B2473" i="5"/>
  <c r="B2474" i="5"/>
  <c r="B2475" i="5"/>
  <c r="B2476" i="5"/>
  <c r="B2477" i="5"/>
  <c r="B2478" i="5"/>
  <c r="A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B39" i="4" s="1"/>
  <c r="A26" i="6" s="1"/>
  <c r="P38" i="4"/>
  <c r="B38" i="4" s="1"/>
  <c r="B44" i="4" s="1"/>
  <c r="A30" i="6" s="1"/>
  <c r="P37" i="4"/>
  <c r="Q37" i="4" s="1"/>
  <c r="B83" i="4" s="1"/>
  <c r="A59" i="6"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G16" i="6" s="1"/>
  <c r="H16" i="6" s="1"/>
  <c r="D16" i="6" s="1"/>
  <c r="D11" i="4"/>
  <c r="B4" i="6"/>
  <c r="G4" i="6" s="1"/>
  <c r="H4" i="6"/>
  <c r="B5" i="6"/>
  <c r="G5" i="6" s="1"/>
  <c r="H5" i="6" s="1"/>
  <c r="D5" i="6" s="1"/>
  <c r="B18" i="6"/>
  <c r="F23" i="6" s="1"/>
  <c r="B51" i="6"/>
  <c r="G51" i="6" s="1"/>
  <c r="B52" i="6"/>
  <c r="G52" i="6"/>
  <c r="B6" i="6"/>
  <c r="G6" i="6" s="1"/>
  <c r="B9" i="6"/>
  <c r="G9" i="6" s="1"/>
  <c r="H9" i="6" s="1"/>
  <c r="D9" i="6" s="1"/>
  <c r="B8" i="6"/>
  <c r="G8" i="6" s="1"/>
  <c r="H8" i="6" s="1"/>
  <c r="B7" i="6"/>
  <c r="G7" i="6" s="1"/>
  <c r="H7" i="6" s="1"/>
  <c r="D7" i="6" s="1"/>
  <c r="B13" i="6"/>
  <c r="G13" i="6" s="1"/>
  <c r="H13" i="6" s="1"/>
  <c r="B12" i="6"/>
  <c r="G12" i="6" s="1"/>
  <c r="H12" i="6" s="1"/>
  <c r="D12" i="6" s="1"/>
  <c r="G61" i="6"/>
  <c r="B61" i="6" s="1"/>
  <c r="B11" i="6"/>
  <c r="G11" i="6" s="1"/>
  <c r="H11" i="6" s="1"/>
  <c r="B10" i="6"/>
  <c r="G10" i="6" s="1"/>
  <c r="H10" i="6" s="1"/>
  <c r="D10" i="6" s="1"/>
  <c r="A5" i="4"/>
  <c r="B60" i="6"/>
  <c r="G60" i="6" s="1"/>
  <c r="B59" i="6"/>
  <c r="G59" i="6" s="1"/>
  <c r="B58" i="6"/>
  <c r="G58" i="6"/>
  <c r="B56" i="6"/>
  <c r="G56" i="6" s="1"/>
  <c r="B55" i="6"/>
  <c r="G55" i="6" s="1"/>
  <c r="B54" i="6"/>
  <c r="G54" i="6" s="1"/>
  <c r="B53" i="6"/>
  <c r="G53" i="6"/>
  <c r="B50" i="6"/>
  <c r="G50" i="6" s="1"/>
  <c r="H14" i="6"/>
  <c r="H61" i="4"/>
  <c r="B86" i="4"/>
  <c r="I1612" i="5"/>
  <c r="I1606" i="5"/>
  <c r="E1580" i="5"/>
  <c r="X1580" i="5" s="1"/>
  <c r="F1872" i="5"/>
  <c r="F1334" i="5"/>
  <c r="J1198" i="5"/>
  <c r="J1088" i="5"/>
  <c r="H1032" i="5"/>
  <c r="R1876" i="5"/>
  <c r="G1144" i="5"/>
  <c r="H1020" i="5"/>
  <c r="AB1147" i="5"/>
  <c r="AB730" i="5"/>
  <c r="R2128" i="5"/>
  <c r="R1992" i="5"/>
  <c r="E1708" i="5"/>
  <c r="X1708" i="5" s="1"/>
  <c r="E1484" i="5"/>
  <c r="X1484" i="5" s="1"/>
  <c r="F2168" i="5"/>
  <c r="I2064" i="5"/>
  <c r="E1748" i="5"/>
  <c r="X1748" i="5" s="1"/>
  <c r="I2356" i="5"/>
  <c r="R2088" i="5"/>
  <c r="I1960" i="5"/>
  <c r="F1548" i="5"/>
  <c r="F1516" i="5"/>
  <c r="F1340" i="5"/>
  <c r="R2456" i="5"/>
  <c r="E1968" i="5"/>
  <c r="X1968" i="5" s="1"/>
  <c r="R1904" i="5"/>
  <c r="E1572" i="5"/>
  <c r="X1572" i="5" s="1"/>
  <c r="AB1035" i="5"/>
  <c r="G1148" i="5"/>
  <c r="AB2398" i="5"/>
  <c r="F2358" i="5"/>
  <c r="AB2262" i="5"/>
  <c r="R2182" i="5"/>
  <c r="G2110" i="5"/>
  <c r="G2038" i="5"/>
  <c r="R1140" i="5"/>
  <c r="J2460" i="5"/>
  <c r="H2436" i="5"/>
  <c r="R2380" i="5"/>
  <c r="E2364" i="5"/>
  <c r="X2364" i="5" s="1"/>
  <c r="E2340" i="5"/>
  <c r="X2340" i="5" s="1"/>
  <c r="H2268" i="5"/>
  <c r="R2448" i="5"/>
  <c r="F2360" i="5"/>
  <c r="R2240" i="5"/>
  <c r="AB2410" i="5"/>
  <c r="AB2274" i="5"/>
  <c r="J2218" i="5"/>
  <c r="G1924" i="5"/>
  <c r="J1436" i="5"/>
  <c r="F1428" i="5"/>
  <c r="F1420" i="5"/>
  <c r="F1412" i="5"/>
  <c r="F1404" i="5"/>
  <c r="R1380" i="5"/>
  <c r="H1372" i="5"/>
  <c r="AB1279" i="5"/>
  <c r="I1164" i="5"/>
  <c r="F1036" i="5"/>
  <c r="X52" i="5"/>
  <c r="AB12" i="5"/>
  <c r="E1204" i="5"/>
  <c r="X1204" i="5" s="1"/>
  <c r="G1076" i="5"/>
  <c r="AB1434" i="5"/>
  <c r="AB1146" i="5"/>
  <c r="G1300" i="5"/>
  <c r="AB1786" i="5"/>
  <c r="AB1634" i="5"/>
  <c r="AB1546" i="5"/>
  <c r="AB1450" i="5"/>
  <c r="H1432" i="5"/>
  <c r="R1424" i="5"/>
  <c r="I1408" i="5"/>
  <c r="G1400" i="5"/>
  <c r="I1392" i="5"/>
  <c r="H1384" i="5"/>
  <c r="I1368" i="5"/>
  <c r="J1360" i="5"/>
  <c r="R1324" i="5"/>
  <c r="H1260" i="5"/>
  <c r="H1196" i="5"/>
  <c r="F1132" i="5"/>
  <c r="H1068" i="5"/>
  <c r="J1316" i="5"/>
  <c r="H1252" i="5"/>
  <c r="AB1191" i="5"/>
  <c r="R1188" i="5"/>
  <c r="H1156" i="5"/>
  <c r="G1124" i="5"/>
  <c r="AB1135" i="5"/>
  <c r="X79" i="5"/>
  <c r="R93" i="5"/>
  <c r="X23" i="5"/>
  <c r="B20" i="6"/>
  <c r="B25" i="6" s="1"/>
  <c r="G25" i="6" s="1"/>
  <c r="B35" i="6"/>
  <c r="G35" i="6" s="1"/>
  <c r="F20" i="6"/>
  <c r="AB28" i="5"/>
  <c r="AB1273" i="5"/>
  <c r="AB76" i="5"/>
  <c r="AB140" i="5"/>
  <c r="J28" i="6"/>
  <c r="V1303" i="5"/>
  <c r="I1303" i="5" s="1"/>
  <c r="AB1303" i="5"/>
  <c r="V1175" i="5"/>
  <c r="H1175" i="5"/>
  <c r="V1447" i="5"/>
  <c r="R1447" i="5"/>
  <c r="V1347" i="5"/>
  <c r="G1347" i="5"/>
  <c r="AB1347" i="5"/>
  <c r="V1319" i="5"/>
  <c r="G1319" i="5"/>
  <c r="V1307" i="5"/>
  <c r="AB1307" i="5"/>
  <c r="AB1263" i="5"/>
  <c r="AB1319" i="5"/>
  <c r="AB1239" i="5"/>
  <c r="A58" i="2"/>
  <c r="J63" i="6"/>
  <c r="AB1295" i="5"/>
  <c r="AB1247" i="5"/>
  <c r="AB1335" i="5"/>
  <c r="AB1671" i="5"/>
  <c r="A16" i="2"/>
  <c r="B41" i="4"/>
  <c r="B59" i="4" s="1"/>
  <c r="A43" i="6" s="1"/>
  <c r="H68" i="4"/>
  <c r="A2" i="2"/>
  <c r="I48" i="6"/>
  <c r="A41" i="2"/>
  <c r="A12" i="2"/>
  <c r="J60" i="6"/>
  <c r="J6" i="6"/>
  <c r="J18" i="6"/>
  <c r="A61" i="2"/>
  <c r="A70" i="2"/>
  <c r="A17" i="2"/>
  <c r="AB2443" i="5"/>
  <c r="AB2423" i="5"/>
  <c r="AB2391" i="5"/>
  <c r="AB2387" i="5"/>
  <c r="AB2327" i="5"/>
  <c r="AB2315" i="5"/>
  <c r="AB2279" i="5"/>
  <c r="AB2259" i="5"/>
  <c r="AB2235" i="5"/>
  <c r="AB2187" i="5"/>
  <c r="AB2151" i="5"/>
  <c r="AB2135" i="5"/>
  <c r="AB2123" i="5"/>
  <c r="AB2087" i="5"/>
  <c r="AB2067" i="5"/>
  <c r="AB2007" i="5"/>
  <c r="AB1995" i="5"/>
  <c r="AB1979" i="5"/>
  <c r="AB1939" i="5"/>
  <c r="AB1235" i="5"/>
  <c r="AB1231" i="5"/>
  <c r="AB1207" i="5"/>
  <c r="AB1151" i="5"/>
  <c r="AB2480" i="5"/>
  <c r="AB2464" i="5"/>
  <c r="AB2460" i="5"/>
  <c r="AB2448" i="5"/>
  <c r="AB2444" i="5"/>
  <c r="AB1915" i="5"/>
  <c r="AB1895" i="5"/>
  <c r="AB1879" i="5"/>
  <c r="AB1867" i="5"/>
  <c r="AB1851" i="5"/>
  <c r="AB1831" i="5"/>
  <c r="AB1727" i="5"/>
  <c r="AB1703" i="5"/>
  <c r="AB1631" i="5"/>
  <c r="AB1599" i="5"/>
  <c r="AB1567" i="5"/>
  <c r="AB1503" i="5"/>
  <c r="AB1439" i="5"/>
  <c r="AB1415" i="5"/>
  <c r="AB1355" i="5"/>
  <c r="AB1311" i="5"/>
  <c r="AB1287" i="5"/>
  <c r="AB1179" i="5"/>
  <c r="AB1163" i="5"/>
  <c r="AB1159" i="5"/>
  <c r="AB1143" i="5"/>
  <c r="AB1139" i="5"/>
  <c r="AB1111" i="5"/>
  <c r="AB1099" i="5"/>
  <c r="AB1083" i="5"/>
  <c r="AB1075" i="5"/>
  <c r="AB1059" i="5"/>
  <c r="AB1019" i="5"/>
  <c r="AB959" i="5"/>
  <c r="AB2428" i="5"/>
  <c r="AB2416" i="5"/>
  <c r="AB2412" i="5"/>
  <c r="AB2396" i="5"/>
  <c r="AB2384" i="5"/>
  <c r="AB2380" i="5"/>
  <c r="AB2364" i="5"/>
  <c r="AB2356" i="5"/>
  <c r="AB2352" i="5"/>
  <c r="AB2332" i="5"/>
  <c r="AB2324" i="5"/>
  <c r="AB2316" i="5"/>
  <c r="AB2296" i="5"/>
  <c r="AB2292" i="5"/>
  <c r="AB2284" i="5"/>
  <c r="AB2256" i="5"/>
  <c r="AB2252" i="5"/>
  <c r="AB2240" i="5"/>
  <c r="AB2236" i="5"/>
  <c r="AB2232" i="5"/>
  <c r="AB2220" i="5"/>
  <c r="AB2204" i="5"/>
  <c r="AB2196" i="5"/>
  <c r="AB2192" i="5"/>
  <c r="AB2172" i="5"/>
  <c r="AB2168" i="5"/>
  <c r="AB2164" i="5"/>
  <c r="AB2152" i="5"/>
  <c r="AB2148" i="5"/>
  <c r="AB2140" i="5"/>
  <c r="AB2132" i="5"/>
  <c r="AB2124" i="5"/>
  <c r="AB2120" i="5"/>
  <c r="AB2108" i="5"/>
  <c r="AB2100" i="5"/>
  <c r="AB2092" i="5"/>
  <c r="AB2088" i="5"/>
  <c r="AB2060" i="5"/>
  <c r="AB2044" i="5"/>
  <c r="AB2036" i="5"/>
  <c r="AB2028" i="5"/>
  <c r="AB2024" i="5"/>
  <c r="AB2020" i="5"/>
  <c r="AB2012" i="5"/>
  <c r="AB1992" i="5"/>
  <c r="AB1988" i="5"/>
  <c r="AB1980" i="5"/>
  <c r="AB1968" i="5"/>
  <c r="AB1956" i="5"/>
  <c r="AB1948" i="5"/>
  <c r="AB1924" i="5"/>
  <c r="AB1916" i="5"/>
  <c r="AB1876" i="5"/>
  <c r="AB1860" i="5"/>
  <c r="AB1852" i="5"/>
  <c r="AB1848" i="5"/>
  <c r="AB1828" i="5"/>
  <c r="AB1820" i="5"/>
  <c r="AB1772" i="5"/>
  <c r="AB1756" i="5"/>
  <c r="AB1748" i="5"/>
  <c r="AB1732" i="5"/>
  <c r="AB1708" i="5"/>
  <c r="AB1700" i="5"/>
  <c r="AB1668" i="5"/>
  <c r="AB1660" i="5"/>
  <c r="AB1628" i="5"/>
  <c r="AB1620" i="5"/>
  <c r="AB1612" i="5"/>
  <c r="AB1580" i="5"/>
  <c r="AB1572" i="5"/>
  <c r="AB1564" i="5"/>
  <c r="AB1532" i="5"/>
  <c r="AB1500" i="5"/>
  <c r="AB1484" i="5"/>
  <c r="AB1476" i="5"/>
  <c r="AB1444" i="5"/>
  <c r="AB1436" i="5"/>
  <c r="AB1432" i="5"/>
  <c r="AB1424" i="5"/>
  <c r="AB1420" i="5"/>
  <c r="AB1416" i="5"/>
  <c r="AB1408" i="5"/>
  <c r="AB1404" i="5"/>
  <c r="AB1400" i="5"/>
  <c r="AB1396" i="5"/>
  <c r="AB1392" i="5"/>
  <c r="AB1388" i="5"/>
  <c r="AB1384" i="5"/>
  <c r="AB1380" i="5"/>
  <c r="AB1376" i="5"/>
  <c r="AB1360" i="5"/>
  <c r="AB1356" i="5"/>
  <c r="AB1340" i="5"/>
  <c r="AB1332" i="5"/>
  <c r="AB1324" i="5"/>
  <c r="AB1292" i="5"/>
  <c r="AB1276" i="5"/>
  <c r="AB1228" i="5"/>
  <c r="AB1204" i="5"/>
  <c r="AB1164" i="5"/>
  <c r="AB1160" i="5"/>
  <c r="AB1148" i="5"/>
  <c r="AB1140" i="5"/>
  <c r="AB1132" i="5"/>
  <c r="AB1116" i="5"/>
  <c r="AB1088" i="5"/>
  <c r="AB1076" i="5"/>
  <c r="AB1068" i="5"/>
  <c r="AB1036" i="5"/>
  <c r="AB1020" i="5"/>
  <c r="AB864" i="5"/>
  <c r="AB840" i="5"/>
  <c r="AB620" i="5"/>
  <c r="AB616" i="5"/>
  <c r="AB584" i="5"/>
  <c r="AB580" i="5"/>
  <c r="I4" i="5"/>
  <c r="J30" i="6"/>
  <c r="I59" i="6"/>
  <c r="J43" i="6"/>
  <c r="I26" i="6"/>
  <c r="I66" i="6"/>
  <c r="C24" i="3"/>
  <c r="G25" i="4"/>
  <c r="G43" i="4" s="1"/>
  <c r="I54" i="6"/>
  <c r="I41" i="6"/>
  <c r="D4" i="8"/>
  <c r="A1" i="6"/>
  <c r="I9" i="6"/>
  <c r="D4" i="5"/>
  <c r="J52" i="6"/>
  <c r="H4" i="5"/>
  <c r="J4" i="5"/>
  <c r="B13" i="4"/>
  <c r="J9" i="6"/>
  <c r="I18" i="6"/>
  <c r="J59" i="6"/>
  <c r="B1001" i="7"/>
  <c r="B67" i="4"/>
  <c r="P4" i="5"/>
  <c r="J32" i="6"/>
  <c r="J36" i="6"/>
  <c r="I4" i="6"/>
  <c r="B27" i="4"/>
  <c r="C6" i="3"/>
  <c r="J50" i="6"/>
  <c r="C17" i="3"/>
  <c r="B5" i="3"/>
  <c r="B9" i="3"/>
  <c r="B25" i="3"/>
  <c r="B10" i="3"/>
  <c r="B11" i="3"/>
  <c r="B19" i="3"/>
  <c r="B8" i="3"/>
  <c r="B12" i="3"/>
  <c r="B28" i="3"/>
  <c r="B30" i="3"/>
  <c r="V2493" i="5"/>
  <c r="J2493" i="5" s="1"/>
  <c r="V2477" i="5"/>
  <c r="V2469" i="5"/>
  <c r="G2469" i="5"/>
  <c r="V2441" i="5"/>
  <c r="E2441" i="5" s="1"/>
  <c r="X2441" i="5" s="1"/>
  <c r="V2433" i="5"/>
  <c r="G2433" i="5"/>
  <c r="V2425" i="5"/>
  <c r="V2421" i="5"/>
  <c r="J2421" i="5" s="1"/>
  <c r="V2417" i="5"/>
  <c r="F2417" i="5" s="1"/>
  <c r="V2409" i="5"/>
  <c r="V2405" i="5"/>
  <c r="J2405" i="5" s="1"/>
  <c r="V2361" i="5"/>
  <c r="E2361" i="5"/>
  <c r="X2361" i="5" s="1"/>
  <c r="V2357" i="5"/>
  <c r="F2357" i="5" s="1"/>
  <c r="V2321" i="5"/>
  <c r="H2321" i="5"/>
  <c r="V2309" i="5"/>
  <c r="I2309" i="5" s="1"/>
  <c r="V2305" i="5"/>
  <c r="V2297" i="5"/>
  <c r="I2297" i="5"/>
  <c r="V2273" i="5"/>
  <c r="F2273" i="5"/>
  <c r="V2257" i="5"/>
  <c r="E2257" i="5"/>
  <c r="X2257" i="5" s="1"/>
  <c r="V2253" i="5"/>
  <c r="E2253" i="5" s="1"/>
  <c r="X2253" i="5" s="1"/>
  <c r="V2245" i="5"/>
  <c r="E2245" i="5" s="1"/>
  <c r="X2245" i="5" s="1"/>
  <c r="V2233" i="5"/>
  <c r="V2221" i="5"/>
  <c r="F2221" i="5" s="1"/>
  <c r="V2217" i="5"/>
  <c r="E2217" i="5"/>
  <c r="X2217" i="5" s="1"/>
  <c r="V2213" i="5"/>
  <c r="J2213" i="5" s="1"/>
  <c r="V2201" i="5"/>
  <c r="H2201" i="5" s="1"/>
  <c r="V2197" i="5"/>
  <c r="E2197" i="5" s="1"/>
  <c r="X2197" i="5" s="1"/>
  <c r="V2193" i="5"/>
  <c r="V2189" i="5"/>
  <c r="I2189" i="5" s="1"/>
  <c r="V2145" i="5"/>
  <c r="G2145" i="5"/>
  <c r="V2141" i="5"/>
  <c r="F2141" i="5" s="1"/>
  <c r="V2097" i="5"/>
  <c r="V2073" i="5"/>
  <c r="E2073" i="5"/>
  <c r="V2061" i="5"/>
  <c r="J2061" i="5" s="1"/>
  <c r="V2053" i="5"/>
  <c r="H2053" i="5" s="1"/>
  <c r="V2033" i="5"/>
  <c r="V2029" i="5"/>
  <c r="F2029" i="5" s="1"/>
  <c r="V2025" i="5"/>
  <c r="E2025" i="5"/>
  <c r="X2025" i="5" s="1"/>
  <c r="V1993" i="5"/>
  <c r="H1993" i="5" s="1"/>
  <c r="V1977" i="5"/>
  <c r="J1977" i="5"/>
  <c r="V1965" i="5"/>
  <c r="G1965" i="5" s="1"/>
  <c r="V1957" i="5"/>
  <c r="H1957" i="5"/>
  <c r="V1929" i="5"/>
  <c r="F1929" i="5" s="1"/>
  <c r="V1913" i="5"/>
  <c r="R1913" i="5"/>
  <c r="V1889" i="5"/>
  <c r="F1889" i="5"/>
  <c r="V1877" i="5"/>
  <c r="J1877" i="5" s="1"/>
  <c r="V1853" i="5"/>
  <c r="V1793" i="5"/>
  <c r="R1793" i="5" s="1"/>
  <c r="V1765" i="5"/>
  <c r="F1765" i="5" s="1"/>
  <c r="V1737" i="5"/>
  <c r="J1737" i="5"/>
  <c r="V1729" i="5"/>
  <c r="E1713" i="5"/>
  <c r="X1713" i="5" s="1"/>
  <c r="V1709" i="5"/>
  <c r="I1709" i="5"/>
  <c r="V1637" i="5"/>
  <c r="R1637" i="5"/>
  <c r="V1633" i="5"/>
  <c r="V1621" i="5"/>
  <c r="H1621" i="5" s="1"/>
  <c r="V1617" i="5"/>
  <c r="G1617" i="5" s="1"/>
  <c r="V1613" i="5"/>
  <c r="V1605" i="5"/>
  <c r="V1585" i="5"/>
  <c r="J1585" i="5" s="1"/>
  <c r="V1557" i="5"/>
  <c r="J1557" i="5"/>
  <c r="V1553" i="5"/>
  <c r="H1553" i="5" s="1"/>
  <c r="V1545" i="5"/>
  <c r="E1545" i="5"/>
  <c r="X1545" i="5" s="1"/>
  <c r="V1521" i="5"/>
  <c r="G1521" i="5" s="1"/>
  <c r="R1505" i="5"/>
  <c r="V1469" i="5"/>
  <c r="E1469" i="5" s="1"/>
  <c r="X1469" i="5" s="1"/>
  <c r="V1449" i="5"/>
  <c r="V1417" i="5"/>
  <c r="V1353" i="5"/>
  <c r="F1353" i="5" s="1"/>
  <c r="V1281" i="5"/>
  <c r="J1281" i="5"/>
  <c r="V1257" i="5"/>
  <c r="V1229" i="5"/>
  <c r="J1229" i="5"/>
  <c r="V1217" i="5"/>
  <c r="G1217" i="5" s="1"/>
  <c r="V1201" i="5"/>
  <c r="E1201" i="5"/>
  <c r="X1201" i="5" s="1"/>
  <c r="V1193" i="5"/>
  <c r="F1169" i="5"/>
  <c r="V1149" i="5"/>
  <c r="J1149" i="5"/>
  <c r="V1141" i="5"/>
  <c r="R1141" i="5"/>
  <c r="V1137" i="5"/>
  <c r="V1121" i="5"/>
  <c r="V1089" i="5"/>
  <c r="J1089" i="5" s="1"/>
  <c r="V1073" i="5"/>
  <c r="E1073" i="5" s="1"/>
  <c r="X1073" i="5" s="1"/>
  <c r="V1065" i="5"/>
  <c r="V1057" i="5"/>
  <c r="E1033" i="5"/>
  <c r="X1033" i="5" s="1"/>
  <c r="V1021" i="5"/>
  <c r="V981" i="5"/>
  <c r="V961" i="5"/>
  <c r="J961" i="5"/>
  <c r="V957" i="5"/>
  <c r="G957" i="5"/>
  <c r="V945" i="5"/>
  <c r="I945" i="5"/>
  <c r="V941" i="5"/>
  <c r="I941" i="5"/>
  <c r="V933" i="5"/>
  <c r="I933" i="5"/>
  <c r="V929" i="5"/>
  <c r="G929" i="5"/>
  <c r="V925" i="5"/>
  <c r="G925" i="5"/>
  <c r="V921" i="5"/>
  <c r="V881" i="5"/>
  <c r="G881" i="5" s="1"/>
  <c r="V873" i="5"/>
  <c r="R873" i="5" s="1"/>
  <c r="V825" i="5"/>
  <c r="R825" i="5" s="1"/>
  <c r="V821" i="5"/>
  <c r="R821" i="5" s="1"/>
  <c r="V817" i="5"/>
  <c r="V801" i="5"/>
  <c r="H801" i="5" s="1"/>
  <c r="V793" i="5"/>
  <c r="H793" i="5"/>
  <c r="V777" i="5"/>
  <c r="V761" i="5"/>
  <c r="G761" i="5"/>
  <c r="V689" i="5"/>
  <c r="V669" i="5"/>
  <c r="J669" i="5"/>
  <c r="V661" i="5"/>
  <c r="F661" i="5" s="1"/>
  <c r="V637" i="5"/>
  <c r="G637" i="5"/>
  <c r="V629" i="5"/>
  <c r="I629" i="5" s="1"/>
  <c r="V569" i="5"/>
  <c r="I569" i="5"/>
  <c r="V561" i="5"/>
  <c r="V559" i="5"/>
  <c r="H559" i="5"/>
  <c r="V557" i="5"/>
  <c r="V553" i="5"/>
  <c r="V551" i="5"/>
  <c r="V549" i="5"/>
  <c r="J549" i="5" s="1"/>
  <c r="V547" i="5"/>
  <c r="F547" i="5"/>
  <c r="V545" i="5"/>
  <c r="V541" i="5"/>
  <c r="V537" i="5"/>
  <c r="V535" i="5"/>
  <c r="V533" i="5"/>
  <c r="V529" i="5"/>
  <c r="V525" i="5"/>
  <c r="V521" i="5"/>
  <c r="V519" i="5"/>
  <c r="F519" i="5"/>
  <c r="V517" i="5"/>
  <c r="V515" i="5"/>
  <c r="J515" i="5"/>
  <c r="V513" i="5"/>
  <c r="J513" i="5" s="1"/>
  <c r="V505" i="5"/>
  <c r="V503" i="5"/>
  <c r="E503" i="5"/>
  <c r="X503" i="5" s="1"/>
  <c r="V501" i="5"/>
  <c r="G501" i="5" s="1"/>
  <c r="V497" i="5"/>
  <c r="J497" i="5" s="1"/>
  <c r="V493" i="5"/>
  <c r="V489" i="5"/>
  <c r="V487" i="5"/>
  <c r="I487" i="5" s="1"/>
  <c r="V485" i="5"/>
  <c r="V481" i="5"/>
  <c r="J481" i="5"/>
  <c r="V477" i="5"/>
  <c r="G477" i="5"/>
  <c r="V473" i="5"/>
  <c r="J473" i="5"/>
  <c r="V471" i="5"/>
  <c r="E471" i="5"/>
  <c r="X471" i="5" s="1"/>
  <c r="V469" i="5"/>
  <c r="I469" i="5"/>
  <c r="V465" i="5"/>
  <c r="V461" i="5"/>
  <c r="R461" i="5" s="1"/>
  <c r="V457" i="5"/>
  <c r="E457" i="5"/>
  <c r="X457" i="5" s="1"/>
  <c r="V453" i="5"/>
  <c r="V449" i="5"/>
  <c r="E449" i="5" s="1"/>
  <c r="X449" i="5" s="1"/>
  <c r="V445" i="5"/>
  <c r="V439" i="5"/>
  <c r="E439" i="5"/>
  <c r="X439" i="5" s="1"/>
  <c r="V433" i="5"/>
  <c r="V429" i="5"/>
  <c r="V425" i="5"/>
  <c r="V423" i="5"/>
  <c r="V421" i="5"/>
  <c r="F421" i="5" s="1"/>
  <c r="V417" i="5"/>
  <c r="V411" i="5"/>
  <c r="V403" i="5"/>
  <c r="X403" i="5"/>
  <c r="V395" i="5"/>
  <c r="V387" i="5"/>
  <c r="X387" i="5"/>
  <c r="V379" i="5"/>
  <c r="V371" i="5"/>
  <c r="R371" i="5"/>
  <c r="V363" i="5"/>
  <c r="V347" i="5"/>
  <c r="R347" i="5" s="1"/>
  <c r="V339" i="5"/>
  <c r="V331" i="5"/>
  <c r="R331" i="5" s="1"/>
  <c r="V323" i="5"/>
  <c r="V299" i="5"/>
  <c r="V291" i="5"/>
  <c r="V283" i="5"/>
  <c r="V275" i="5"/>
  <c r="V259" i="5"/>
  <c r="R259" i="5" s="1"/>
  <c r="V243" i="5"/>
  <c r="V235" i="5"/>
  <c r="V227" i="5"/>
  <c r="X227" i="5" s="1"/>
  <c r="V219" i="5"/>
  <c r="R219" i="5"/>
  <c r="V203" i="5"/>
  <c r="V195" i="5"/>
  <c r="R195" i="5" s="1"/>
  <c r="V2480" i="5"/>
  <c r="V2452" i="5"/>
  <c r="V2372" i="5"/>
  <c r="R2372" i="5"/>
  <c r="V2348" i="5"/>
  <c r="V2328" i="5"/>
  <c r="V2324" i="5"/>
  <c r="V2320" i="5"/>
  <c r="E2320" i="5"/>
  <c r="X2320" i="5" s="1"/>
  <c r="V2296" i="5"/>
  <c r="G2296" i="5"/>
  <c r="V2292" i="5"/>
  <c r="H2292" i="5"/>
  <c r="V2260" i="5"/>
  <c r="E2260" i="5"/>
  <c r="X2260" i="5" s="1"/>
  <c r="V2232" i="5"/>
  <c r="H2232" i="5"/>
  <c r="V2228" i="5"/>
  <c r="H2228" i="5"/>
  <c r="V2200" i="5"/>
  <c r="V2192" i="5"/>
  <c r="G2192" i="5" s="1"/>
  <c r="V2184" i="5"/>
  <c r="V2180" i="5"/>
  <c r="J2180" i="5" s="1"/>
  <c r="V2172" i="5"/>
  <c r="J2172" i="5" s="1"/>
  <c r="V2164" i="5"/>
  <c r="H2164" i="5" s="1"/>
  <c r="G2164" i="5"/>
  <c r="V2132" i="5"/>
  <c r="V2116" i="5"/>
  <c r="E2116" i="5" s="1"/>
  <c r="X2116" i="5" s="1"/>
  <c r="V2112" i="5"/>
  <c r="V2104" i="5"/>
  <c r="V2096" i="5"/>
  <c r="V2060" i="5"/>
  <c r="V2052" i="5"/>
  <c r="V2036" i="5"/>
  <c r="V2004" i="5"/>
  <c r="V2000" i="5"/>
  <c r="G1956" i="5"/>
  <c r="V1952" i="5"/>
  <c r="R1952" i="5"/>
  <c r="V1940" i="5"/>
  <c r="V1920" i="5"/>
  <c r="I1920" i="5"/>
  <c r="V1916" i="5"/>
  <c r="V1908" i="5"/>
  <c r="V1868" i="5"/>
  <c r="G1868" i="5"/>
  <c r="V1860" i="5"/>
  <c r="G1860" i="5"/>
  <c r="V1844" i="5"/>
  <c r="R1844" i="5"/>
  <c r="V1804" i="5"/>
  <c r="V1796" i="5"/>
  <c r="V1788" i="5"/>
  <c r="E1788" i="5"/>
  <c r="X1788" i="5" s="1"/>
  <c r="V1776" i="5"/>
  <c r="G1776" i="5"/>
  <c r="V1760" i="5"/>
  <c r="J1760" i="5"/>
  <c r="V1728" i="5"/>
  <c r="H1728" i="5" s="1"/>
  <c r="V1704" i="5"/>
  <c r="I1704" i="5" s="1"/>
  <c r="V1700" i="5"/>
  <c r="V1696" i="5"/>
  <c r="V1692" i="5"/>
  <c r="J1692" i="5" s="1"/>
  <c r="V1684" i="5"/>
  <c r="G1684" i="5"/>
  <c r="V1672" i="5"/>
  <c r="E1672" i="5" s="1"/>
  <c r="X1672" i="5" s="1"/>
  <c r="V1668" i="5"/>
  <c r="V1624" i="5"/>
  <c r="V1596" i="5"/>
  <c r="V1584" i="5"/>
  <c r="V1564" i="5"/>
  <c r="J1564" i="5"/>
  <c r="V1556" i="5"/>
  <c r="V1524" i="5"/>
  <c r="E1524" i="5" s="1"/>
  <c r="X1524" i="5" s="1"/>
  <c r="V1452" i="5"/>
  <c r="V1448" i="5"/>
  <c r="V1444" i="5"/>
  <c r="J1444" i="5"/>
  <c r="V1336" i="5"/>
  <c r="V1320" i="5"/>
  <c r="V1308" i="5"/>
  <c r="F1308" i="5"/>
  <c r="V1272" i="5"/>
  <c r="R1272" i="5" s="1"/>
  <c r="V1244" i="5"/>
  <c r="E1244" i="5"/>
  <c r="X1244" i="5" s="1"/>
  <c r="V1212" i="5"/>
  <c r="R1212" i="5"/>
  <c r="V1184" i="5"/>
  <c r="V1128" i="5"/>
  <c r="V1084" i="5"/>
  <c r="V1072" i="5"/>
  <c r="V1052" i="5"/>
  <c r="V1016" i="5"/>
  <c r="V1012" i="5"/>
  <c r="G1012" i="5" s="1"/>
  <c r="V1008" i="5"/>
  <c r="V1004" i="5"/>
  <c r="V996" i="5"/>
  <c r="H996" i="5"/>
  <c r="V992" i="5"/>
  <c r="V988" i="5"/>
  <c r="V984" i="5"/>
  <c r="G984" i="5"/>
  <c r="V980" i="5"/>
  <c r="V972" i="5"/>
  <c r="G972" i="5"/>
  <c r="V968" i="5"/>
  <c r="V964" i="5"/>
  <c r="I964" i="5"/>
  <c r="V952" i="5"/>
  <c r="V948" i="5"/>
  <c r="V944" i="5"/>
  <c r="V940" i="5"/>
  <c r="V936" i="5"/>
  <c r="R936" i="5"/>
  <c r="V932" i="5"/>
  <c r="F932" i="5" s="1"/>
  <c r="V928" i="5"/>
  <c r="V920" i="5"/>
  <c r="V916" i="5"/>
  <c r="I916" i="5" s="1"/>
  <c r="V912" i="5"/>
  <c r="V908" i="5"/>
  <c r="V904" i="5"/>
  <c r="V896" i="5"/>
  <c r="E896" i="5" s="1"/>
  <c r="X896" i="5" s="1"/>
  <c r="V892" i="5"/>
  <c r="V888" i="5"/>
  <c r="V876" i="5"/>
  <c r="E876" i="5" s="1"/>
  <c r="X876" i="5" s="1"/>
  <c r="V872" i="5"/>
  <c r="F872" i="5"/>
  <c r="V868" i="5"/>
  <c r="H868" i="5" s="1"/>
  <c r="V860" i="5"/>
  <c r="V856" i="5"/>
  <c r="V852" i="5"/>
  <c r="G852" i="5" s="1"/>
  <c r="V848" i="5"/>
  <c r="V832" i="5"/>
  <c r="V824" i="5"/>
  <c r="I824" i="5"/>
  <c r="V820" i="5"/>
  <c r="V816" i="5"/>
  <c r="V812" i="5"/>
  <c r="V808" i="5"/>
  <c r="V800" i="5"/>
  <c r="V796" i="5"/>
  <c r="V788" i="5"/>
  <c r="V776" i="5"/>
  <c r="I776" i="5" s="1"/>
  <c r="V768" i="5"/>
  <c r="I768" i="5"/>
  <c r="V764" i="5"/>
  <c r="H764" i="5" s="1"/>
  <c r="V760" i="5"/>
  <c r="V756" i="5"/>
  <c r="G756" i="5"/>
  <c r="V752" i="5"/>
  <c r="V744" i="5"/>
  <c r="V740" i="5"/>
  <c r="V736" i="5"/>
  <c r="V732" i="5"/>
  <c r="V728" i="5"/>
  <c r="V720" i="5"/>
  <c r="V712" i="5"/>
  <c r="V708" i="5"/>
  <c r="G708" i="5" s="1"/>
  <c r="V700" i="5"/>
  <c r="G700" i="5" s="1"/>
  <c r="V692" i="5"/>
  <c r="V688" i="5"/>
  <c r="I688" i="5"/>
  <c r="V684" i="5"/>
  <c r="V680" i="5"/>
  <c r="V676" i="5"/>
  <c r="V668" i="5"/>
  <c r="V664" i="5"/>
  <c r="F664" i="5"/>
  <c r="V660" i="5"/>
  <c r="V656" i="5"/>
  <c r="V652" i="5"/>
  <c r="F652" i="5"/>
  <c r="V648" i="5"/>
  <c r="V644" i="5"/>
  <c r="V640" i="5"/>
  <c r="V636" i="5"/>
  <c r="V628" i="5"/>
  <c r="R628" i="5"/>
  <c r="V624" i="5"/>
  <c r="V616" i="5"/>
  <c r="E616" i="5" s="1"/>
  <c r="X616" i="5" s="1"/>
  <c r="V612" i="5"/>
  <c r="H612" i="5"/>
  <c r="V608" i="5"/>
  <c r="V604" i="5"/>
  <c r="V600" i="5"/>
  <c r="V596" i="5"/>
  <c r="V592" i="5"/>
  <c r="V588" i="5"/>
  <c r="J588" i="5" s="1"/>
  <c r="V584" i="5"/>
  <c r="V580" i="5"/>
  <c r="F580" i="5" s="1"/>
  <c r="V576" i="5"/>
  <c r="J576" i="5"/>
  <c r="V572" i="5"/>
  <c r="E572" i="5" s="1"/>
  <c r="X572" i="5" s="1"/>
  <c r="V568" i="5"/>
  <c r="V564" i="5"/>
  <c r="V2491" i="5"/>
  <c r="V2483" i="5"/>
  <c r="V2459" i="5"/>
  <c r="R2459" i="5" s="1"/>
  <c r="V2419" i="5"/>
  <c r="V2411" i="5"/>
  <c r="V2399" i="5"/>
  <c r="V2383" i="5"/>
  <c r="V2367" i="5"/>
  <c r="V2355" i="5"/>
  <c r="E2355" i="5" s="1"/>
  <c r="X2355" i="5" s="1"/>
  <c r="H2355" i="5"/>
  <c r="V2347" i="5"/>
  <c r="V2307" i="5"/>
  <c r="V2291" i="5"/>
  <c r="V2275" i="5"/>
  <c r="V2267" i="5"/>
  <c r="V2243" i="5"/>
  <c r="V2223" i="5"/>
  <c r="R2223" i="5" s="1"/>
  <c r="V2219" i="5"/>
  <c r="V2207" i="5"/>
  <c r="V2195" i="5"/>
  <c r="V2179" i="5"/>
  <c r="V2167" i="5"/>
  <c r="V2143" i="5"/>
  <c r="J2143" i="5"/>
  <c r="V2139" i="5"/>
  <c r="V2103" i="5"/>
  <c r="V2075" i="5"/>
  <c r="H2075" i="5" s="1"/>
  <c r="V2063" i="5"/>
  <c r="G2039" i="5"/>
  <c r="V2027" i="5"/>
  <c r="E2027" i="5" s="1"/>
  <c r="X2027" i="5" s="1"/>
  <c r="G2027" i="5"/>
  <c r="V2023" i="5"/>
  <c r="V2019" i="5"/>
  <c r="V2011" i="5"/>
  <c r="V1999" i="5"/>
  <c r="V1975" i="5"/>
  <c r="V1967" i="5"/>
  <c r="V1907" i="5"/>
  <c r="H1907" i="5" s="1"/>
  <c r="V1899" i="5"/>
  <c r="V1883" i="5"/>
  <c r="V1871" i="5"/>
  <c r="I1871" i="5"/>
  <c r="V1859" i="5"/>
  <c r="V1847" i="5"/>
  <c r="R1847" i="5" s="1"/>
  <c r="V1843" i="5"/>
  <c r="V1819" i="5"/>
  <c r="V1811" i="5"/>
  <c r="V1807" i="5"/>
  <c r="J1807" i="5"/>
  <c r="V1799" i="5"/>
  <c r="V1755" i="5"/>
  <c r="V1747" i="5"/>
  <c r="V1743" i="5"/>
  <c r="V1739" i="5"/>
  <c r="I1739" i="5" s="1"/>
  <c r="V1735" i="5"/>
  <c r="V1723" i="5"/>
  <c r="E1723" i="5"/>
  <c r="X1723" i="5" s="1"/>
  <c r="V1695" i="5"/>
  <c r="V1663" i="5"/>
  <c r="V1647" i="5"/>
  <c r="V1643" i="5"/>
  <c r="V1583" i="5"/>
  <c r="G1583" i="5" s="1"/>
  <c r="V1571" i="5"/>
  <c r="V1559" i="5"/>
  <c r="J1559" i="5"/>
  <c r="V1555" i="5"/>
  <c r="V1535" i="5"/>
  <c r="H1531" i="5"/>
  <c r="V1523" i="5"/>
  <c r="E1523" i="5"/>
  <c r="X1523" i="5" s="1"/>
  <c r="V1519" i="5"/>
  <c r="V1507" i="5"/>
  <c r="F1507" i="5" s="1"/>
  <c r="V1495" i="5"/>
  <c r="V1491" i="5"/>
  <c r="R1491" i="5"/>
  <c r="V1487" i="5"/>
  <c r="V1475" i="5"/>
  <c r="E1475" i="5" s="1"/>
  <c r="X1475" i="5" s="1"/>
  <c r="V1463" i="5"/>
  <c r="V1443" i="5"/>
  <c r="V1419" i="5"/>
  <c r="V1399" i="5"/>
  <c r="V1395" i="5"/>
  <c r="F1395" i="5" s="1"/>
  <c r="V1391" i="5"/>
  <c r="R1391" i="5"/>
  <c r="V1387" i="5"/>
  <c r="V1383" i="5"/>
  <c r="V1371" i="5"/>
  <c r="I1371" i="5"/>
  <c r="V1367" i="5"/>
  <c r="E1367" i="5" s="1"/>
  <c r="X1367" i="5" s="1"/>
  <c r="V1363" i="5"/>
  <c r="V1359" i="5"/>
  <c r="V1339" i="5"/>
  <c r="E1339" i="5" s="1"/>
  <c r="X1339" i="5" s="1"/>
  <c r="V1331" i="5"/>
  <c r="F1331" i="5"/>
  <c r="V1275" i="5"/>
  <c r="V1267" i="5"/>
  <c r="V1259" i="5"/>
  <c r="G1259" i="5"/>
  <c r="V1243" i="5"/>
  <c r="E1243" i="5" s="1"/>
  <c r="X1243" i="5" s="1"/>
  <c r="V1227" i="5"/>
  <c r="V1219" i="5"/>
  <c r="V1211" i="5"/>
  <c r="I1211" i="5" s="1"/>
  <c r="V1203" i="5"/>
  <c r="H1203" i="5"/>
  <c r="V1163" i="5"/>
  <c r="V1139" i="5"/>
  <c r="F1139" i="5" s="1"/>
  <c r="V1131" i="5"/>
  <c r="V1123" i="5"/>
  <c r="V1115" i="5"/>
  <c r="V1107" i="5"/>
  <c r="V1099" i="5"/>
  <c r="V1083" i="5"/>
  <c r="G1083" i="5"/>
  <c r="V1067" i="5"/>
  <c r="V1051" i="5"/>
  <c r="V1043" i="5"/>
  <c r="V1027" i="5"/>
  <c r="V1015" i="5"/>
  <c r="V1011" i="5"/>
  <c r="V1007" i="5"/>
  <c r="J1007" i="5" s="1"/>
  <c r="V1003" i="5"/>
  <c r="V999" i="5"/>
  <c r="V991" i="5"/>
  <c r="V987" i="5"/>
  <c r="I987" i="5" s="1"/>
  <c r="V979" i="5"/>
  <c r="J979" i="5" s="1"/>
  <c r="V963" i="5"/>
  <c r="V959" i="5"/>
  <c r="V955" i="5"/>
  <c r="F955" i="5" s="1"/>
  <c r="V951" i="5"/>
  <c r="E951" i="5"/>
  <c r="X951" i="5" s="1"/>
  <c r="V947" i="5"/>
  <c r="V943" i="5"/>
  <c r="E943" i="5" s="1"/>
  <c r="X943" i="5" s="1"/>
  <c r="V939" i="5"/>
  <c r="V935" i="5"/>
  <c r="E935" i="5"/>
  <c r="X935" i="5" s="1"/>
  <c r="V927" i="5"/>
  <c r="J927" i="5" s="1"/>
  <c r="V923" i="5"/>
  <c r="E923" i="5"/>
  <c r="X923" i="5" s="1"/>
  <c r="V915" i="5"/>
  <c r="G915" i="5"/>
  <c r="V911" i="5"/>
  <c r="R911" i="5"/>
  <c r="V907" i="5"/>
  <c r="R907" i="5" s="1"/>
  <c r="V903" i="5"/>
  <c r="G903" i="5" s="1"/>
  <c r="V899" i="5"/>
  <c r="G899" i="5"/>
  <c r="V895" i="5"/>
  <c r="V891" i="5"/>
  <c r="E891" i="5" s="1"/>
  <c r="X891" i="5" s="1"/>
  <c r="V887" i="5"/>
  <c r="E887" i="5"/>
  <c r="X887" i="5" s="1"/>
  <c r="V883" i="5"/>
  <c r="V875" i="5"/>
  <c r="V871" i="5"/>
  <c r="J871" i="5"/>
  <c r="V867" i="5"/>
  <c r="V859" i="5"/>
  <c r="H859" i="5" s="1"/>
  <c r="V851" i="5"/>
  <c r="V847" i="5"/>
  <c r="V839" i="5"/>
  <c r="V835" i="5"/>
  <c r="G835" i="5" s="1"/>
  <c r="V831" i="5"/>
  <c r="V827" i="5"/>
  <c r="E827" i="5" s="1"/>
  <c r="X827" i="5" s="1"/>
  <c r="V823" i="5"/>
  <c r="H823" i="5"/>
  <c r="V819" i="5"/>
  <c r="V815" i="5"/>
  <c r="V811" i="5"/>
  <c r="I811" i="5" s="1"/>
  <c r="J811" i="5"/>
  <c r="V807" i="5"/>
  <c r="I807" i="5" s="1"/>
  <c r="V799" i="5"/>
  <c r="I799" i="5"/>
  <c r="V795" i="5"/>
  <c r="R795" i="5" s="1"/>
  <c r="V787" i="5"/>
  <c r="G787" i="5"/>
  <c r="V783" i="5"/>
  <c r="I783" i="5" s="1"/>
  <c r="F783" i="5"/>
  <c r="V779" i="5"/>
  <c r="G779" i="5"/>
  <c r="V771" i="5"/>
  <c r="I771" i="5" s="1"/>
  <c r="V763" i="5"/>
  <c r="E763" i="5" s="1"/>
  <c r="X763" i="5" s="1"/>
  <c r="V759" i="5"/>
  <c r="F759" i="5"/>
  <c r="V743" i="5"/>
  <c r="V719" i="5"/>
  <c r="V715" i="5"/>
  <c r="V707" i="5"/>
  <c r="V695" i="5"/>
  <c r="V691" i="5"/>
  <c r="V687" i="5"/>
  <c r="J687" i="5"/>
  <c r="V683" i="5"/>
  <c r="V667" i="5"/>
  <c r="I667" i="5" s="1"/>
  <c r="V663" i="5"/>
  <c r="V659" i="5"/>
  <c r="V651" i="5"/>
  <c r="F651" i="5"/>
  <c r="V647" i="5"/>
  <c r="G647" i="5"/>
  <c r="V643" i="5"/>
  <c r="V639" i="5"/>
  <c r="F639" i="5" s="1"/>
  <c r="V627" i="5"/>
  <c r="J627" i="5"/>
  <c r="V615" i="5"/>
  <c r="V611" i="5"/>
  <c r="E611" i="5" s="1"/>
  <c r="X611" i="5" s="1"/>
  <c r="V603" i="5"/>
  <c r="H603" i="5"/>
  <c r="V599" i="5"/>
  <c r="E599" i="5"/>
  <c r="X599" i="5" s="1"/>
  <c r="V595" i="5"/>
  <c r="V591" i="5"/>
  <c r="V587" i="5"/>
  <c r="J587" i="5"/>
  <c r="V583" i="5"/>
  <c r="I583" i="5"/>
  <c r="V579" i="5"/>
  <c r="I579" i="5"/>
  <c r="V575" i="5"/>
  <c r="V571" i="5"/>
  <c r="V567" i="5"/>
  <c r="G567" i="5"/>
  <c r="V563" i="5"/>
  <c r="I563" i="5"/>
  <c r="V494" i="5"/>
  <c r="G494" i="5" s="1"/>
  <c r="V490" i="5"/>
  <c r="H490" i="5" s="1"/>
  <c r="V458" i="5"/>
  <c r="V382" i="5"/>
  <c r="V366" i="5"/>
  <c r="V358" i="5"/>
  <c r="V298" i="5"/>
  <c r="R298" i="5" s="1"/>
  <c r="V294" i="5"/>
  <c r="V250" i="5"/>
  <c r="R250" i="5" s="1"/>
  <c r="V230" i="5"/>
  <c r="V214" i="5"/>
  <c r="V178" i="5"/>
  <c r="R178" i="5" s="1"/>
  <c r="V170" i="5"/>
  <c r="V162" i="5"/>
  <c r="V158" i="5"/>
  <c r="V146" i="5"/>
  <c r="V144" i="5"/>
  <c r="V142" i="5"/>
  <c r="R142" i="5" s="1"/>
  <c r="V138" i="5"/>
  <c r="V136" i="5"/>
  <c r="R136" i="5" s="1"/>
  <c r="V130" i="5"/>
  <c r="R130" i="5" s="1"/>
  <c r="V126" i="5"/>
  <c r="V120" i="5"/>
  <c r="V114" i="5"/>
  <c r="R114" i="5" s="1"/>
  <c r="V98" i="5"/>
  <c r="V90" i="5"/>
  <c r="V86" i="5"/>
  <c r="R86" i="5" s="1"/>
  <c r="V82" i="5"/>
  <c r="R82" i="5" s="1"/>
  <c r="V78" i="5"/>
  <c r="V66" i="5"/>
  <c r="R66" i="5" s="1"/>
  <c r="V64" i="5"/>
  <c r="R64" i="5" s="1"/>
  <c r="V62" i="5"/>
  <c r="X62" i="5" s="1"/>
  <c r="V50" i="5"/>
  <c r="V46" i="5"/>
  <c r="V42" i="5"/>
  <c r="V40" i="5"/>
  <c r="V34" i="5"/>
  <c r="R34" i="5" s="1"/>
  <c r="V32" i="5"/>
  <c r="V30" i="5"/>
  <c r="R30" i="5" s="1"/>
  <c r="V24" i="5"/>
  <c r="R24" i="5" s="1"/>
  <c r="X24" i="5"/>
  <c r="V18" i="5"/>
  <c r="R18" i="5" s="1"/>
  <c r="V14" i="5"/>
  <c r="R14" i="5" s="1"/>
  <c r="V10" i="5"/>
  <c r="V2350" i="5"/>
  <c r="V2334" i="5"/>
  <c r="V2274" i="5"/>
  <c r="V2006" i="5"/>
  <c r="G2006" i="5"/>
  <c r="V1986" i="5"/>
  <c r="E1986" i="5" s="1"/>
  <c r="X1986" i="5" s="1"/>
  <c r="V1966" i="5"/>
  <c r="H1966" i="5"/>
  <c r="V1962" i="5"/>
  <c r="V1958" i="5"/>
  <c r="R1958" i="5" s="1"/>
  <c r="V1926" i="5"/>
  <c r="F1926" i="5"/>
  <c r="V1922" i="5"/>
  <c r="E1922" i="5" s="1"/>
  <c r="X1922" i="5" s="1"/>
  <c r="V1878" i="5"/>
  <c r="V1838" i="5"/>
  <c r="F1838" i="5"/>
  <c r="V1826" i="5"/>
  <c r="H1826" i="5"/>
  <c r="V1790" i="5"/>
  <c r="V1750" i="5"/>
  <c r="I1750" i="5"/>
  <c r="V1746" i="5"/>
  <c r="J1746" i="5" s="1"/>
  <c r="V1742" i="5"/>
  <c r="G1742" i="5"/>
  <c r="V1738" i="5"/>
  <c r="V1710" i="5"/>
  <c r="G1710" i="5"/>
  <c r="V1666" i="5"/>
  <c r="I1666" i="5"/>
  <c r="V1638" i="5"/>
  <c r="V1590" i="5"/>
  <c r="E1590" i="5" s="1"/>
  <c r="X1590" i="5" s="1"/>
  <c r="V1578" i="5"/>
  <c r="G1578" i="5" s="1"/>
  <c r="V1574" i="5"/>
  <c r="R1574" i="5"/>
  <c r="V1566" i="5"/>
  <c r="V1558" i="5"/>
  <c r="H1558" i="5" s="1"/>
  <c r="V1526" i="5"/>
  <c r="F1526" i="5"/>
  <c r="V1518" i="5"/>
  <c r="J1518" i="5" s="1"/>
  <c r="V1506" i="5"/>
  <c r="V1490" i="5"/>
  <c r="R1490" i="5"/>
  <c r="V1470" i="5"/>
  <c r="E1470" i="5"/>
  <c r="X1470" i="5" s="1"/>
  <c r="V1466" i="5"/>
  <c r="V1442" i="5"/>
  <c r="V1430" i="5"/>
  <c r="G1430" i="5" s="1"/>
  <c r="V1414" i="5"/>
  <c r="H1414" i="5"/>
  <c r="V1406" i="5"/>
  <c r="G1406" i="5"/>
  <c r="V1402" i="5"/>
  <c r="V1390" i="5"/>
  <c r="V1358" i="5"/>
  <c r="E1358" i="5" s="1"/>
  <c r="X1358" i="5" s="1"/>
  <c r="V1350" i="5"/>
  <c r="F1350" i="5" s="1"/>
  <c r="V1322" i="5"/>
  <c r="V1302" i="5"/>
  <c r="V1278" i="5"/>
  <c r="G1278" i="5" s="1"/>
  <c r="V1274" i="5"/>
  <c r="J1274" i="5"/>
  <c r="V1230" i="5"/>
  <c r="H1230" i="5"/>
  <c r="V1210" i="5"/>
  <c r="V1174" i="5"/>
  <c r="G1174" i="5"/>
  <c r="V1150" i="5"/>
  <c r="V1130" i="5"/>
  <c r="E1130" i="5" s="1"/>
  <c r="X1130" i="5" s="1"/>
  <c r="V1090" i="5"/>
  <c r="R1090" i="5"/>
  <c r="V1046" i="5"/>
  <c r="F1046" i="5"/>
  <c r="V998" i="5"/>
  <c r="V970" i="5"/>
  <c r="V966" i="5"/>
  <c r="F966" i="5" s="1"/>
  <c r="V950" i="5"/>
  <c r="G950" i="5"/>
  <c r="V946" i="5"/>
  <c r="V930" i="5"/>
  <c r="H930" i="5" s="1"/>
  <c r="V922" i="5"/>
  <c r="J922" i="5"/>
  <c r="V902" i="5"/>
  <c r="E902" i="5" s="1"/>
  <c r="X902" i="5" s="1"/>
  <c r="V898" i="5"/>
  <c r="V894" i="5"/>
  <c r="R894" i="5" s="1"/>
  <c r="V886" i="5"/>
  <c r="I886" i="5" s="1"/>
  <c r="V878" i="5"/>
  <c r="V842" i="5"/>
  <c r="V834" i="5"/>
  <c r="R834" i="5" s="1"/>
  <c r="V830" i="5"/>
  <c r="E830" i="5"/>
  <c r="X830" i="5" s="1"/>
  <c r="V826" i="5"/>
  <c r="I826" i="5" s="1"/>
  <c r="V818" i="5"/>
  <c r="V786" i="5"/>
  <c r="V778" i="5"/>
  <c r="I778" i="5"/>
  <c r="V774" i="5"/>
  <c r="I774" i="5" s="1"/>
  <c r="V770" i="5"/>
  <c r="V758" i="5"/>
  <c r="V754" i="5"/>
  <c r="H754" i="5" s="1"/>
  <c r="V746" i="5"/>
  <c r="J746" i="5"/>
  <c r="V702" i="5"/>
  <c r="V686" i="5"/>
  <c r="R686" i="5"/>
  <c r="V670" i="5"/>
  <c r="V666" i="5"/>
  <c r="E666" i="5"/>
  <c r="X666" i="5" s="1"/>
  <c r="V662" i="5"/>
  <c r="V654" i="5"/>
  <c r="E654" i="5"/>
  <c r="X654" i="5" s="1"/>
  <c r="V650" i="5"/>
  <c r="R650" i="5" s="1"/>
  <c r="V630" i="5"/>
  <c r="H630" i="5"/>
  <c r="V598" i="5"/>
  <c r="V582" i="5"/>
  <c r="J582" i="5"/>
  <c r="V578" i="5"/>
  <c r="F578" i="5"/>
  <c r="V570" i="5"/>
  <c r="J570" i="5"/>
  <c r="V562" i="5"/>
  <c r="I562" i="5"/>
  <c r="G507" i="5"/>
  <c r="AB164" i="5"/>
  <c r="AB148" i="5"/>
  <c r="AB132" i="5"/>
  <c r="AB124" i="5"/>
  <c r="AB116" i="5"/>
  <c r="AB108" i="5"/>
  <c r="AB100" i="5"/>
  <c r="AB84" i="5"/>
  <c r="AB68" i="5"/>
  <c r="AB60" i="5"/>
  <c r="AB52" i="5"/>
  <c r="AB44" i="5"/>
  <c r="AB36" i="5"/>
  <c r="AB20" i="5"/>
  <c r="AB2413" i="5"/>
  <c r="H455" i="5"/>
  <c r="E455" i="5"/>
  <c r="X455" i="5" s="1"/>
  <c r="X211" i="5"/>
  <c r="I2098" i="5"/>
  <c r="R2034" i="5"/>
  <c r="AB2157" i="5"/>
  <c r="AB2077" i="5"/>
  <c r="AB1789" i="5"/>
  <c r="AB1781" i="5"/>
  <c r="AB1693" i="5"/>
  <c r="AB1661" i="5"/>
  <c r="AB1657" i="5"/>
  <c r="AB1625" i="5"/>
  <c r="AB1533" i="5"/>
  <c r="AB1441" i="5"/>
  <c r="AB1437" i="5"/>
  <c r="AB1405" i="5"/>
  <c r="AB1401" i="5"/>
  <c r="AB1369" i="5"/>
  <c r="AB1345" i="5"/>
  <c r="AB1297" i="5"/>
  <c r="AB1253" i="5"/>
  <c r="AB1213" i="5"/>
  <c r="AB1181" i="5"/>
  <c r="AB1081" i="5"/>
  <c r="AB1069" i="5"/>
  <c r="AB1053" i="5"/>
  <c r="AB1017" i="5"/>
  <c r="R2388" i="5"/>
  <c r="G1879" i="5"/>
  <c r="F469" i="5"/>
  <c r="I457" i="5"/>
  <c r="E539" i="5"/>
  <c r="X539" i="5" s="1"/>
  <c r="F1879" i="5"/>
  <c r="J1879" i="5"/>
  <c r="H2388" i="5"/>
  <c r="R1879" i="5"/>
  <c r="E491" i="5"/>
  <c r="X491" i="5" s="1"/>
  <c r="X373" i="5"/>
  <c r="E475" i="5"/>
  <c r="X475" i="5" s="1"/>
  <c r="H481" i="5"/>
  <c r="H523" i="5"/>
  <c r="R205" i="5"/>
  <c r="F824" i="5"/>
  <c r="F459" i="5"/>
  <c r="F2428" i="5"/>
  <c r="X123" i="5"/>
  <c r="R187" i="5"/>
  <c r="X37" i="5"/>
  <c r="G2310" i="5"/>
  <c r="X77" i="5"/>
  <c r="G999" i="5"/>
  <c r="X69" i="5"/>
  <c r="R455" i="5"/>
  <c r="J535" i="5"/>
  <c r="I2162" i="5"/>
  <c r="R1580" i="5"/>
  <c r="G1363" i="5"/>
  <c r="E2267" i="5"/>
  <c r="X2267" i="5" s="1"/>
  <c r="F455" i="5"/>
  <c r="G823" i="5"/>
  <c r="H1331" i="5"/>
  <c r="I2114" i="5"/>
  <c r="X155" i="5"/>
  <c r="F535" i="5"/>
  <c r="J2098" i="5"/>
  <c r="G1207" i="5"/>
  <c r="G427" i="5"/>
  <c r="H491" i="5"/>
  <c r="R533" i="5"/>
  <c r="X117" i="5"/>
  <c r="E964" i="5"/>
  <c r="X964" i="5" s="1"/>
  <c r="R1548" i="5"/>
  <c r="H2146" i="5"/>
  <c r="F2050" i="5"/>
  <c r="E2456" i="5"/>
  <c r="X2456" i="5" s="1"/>
  <c r="R7" i="5"/>
  <c r="X109" i="5"/>
  <c r="X205" i="5"/>
  <c r="R229" i="5"/>
  <c r="F491" i="5"/>
  <c r="E427" i="5"/>
  <c r="X427" i="5" s="1"/>
  <c r="X253" i="5"/>
  <c r="I473" i="5"/>
  <c r="X213" i="5"/>
  <c r="J493" i="5"/>
  <c r="F523" i="5"/>
  <c r="J916" i="5"/>
  <c r="F1272" i="5"/>
  <c r="E1140" i="5"/>
  <c r="X1140" i="5" s="1"/>
  <c r="E2146" i="5"/>
  <c r="X2146" i="5" s="1"/>
  <c r="H2066" i="5"/>
  <c r="I2198" i="5"/>
  <c r="I2388" i="5"/>
  <c r="J1079" i="5"/>
  <c r="R1516" i="5"/>
  <c r="E2082" i="5"/>
  <c r="X2082" i="5" s="1"/>
  <c r="I2034" i="5"/>
  <c r="F2192" i="5"/>
  <c r="G1079" i="5"/>
  <c r="F1524" i="5"/>
  <c r="E1184" i="5"/>
  <c r="X1184" i="5" s="1"/>
  <c r="E800" i="5"/>
  <c r="X800" i="5" s="1"/>
  <c r="I1876" i="5"/>
  <c r="F1020" i="5"/>
  <c r="R1692" i="5"/>
  <c r="J636" i="5"/>
  <c r="G1360" i="5"/>
  <c r="G2162" i="5"/>
  <c r="E2162" i="5"/>
  <c r="X2162" i="5" s="1"/>
  <c r="G2146" i="5"/>
  <c r="F2114" i="5"/>
  <c r="G2114" i="5"/>
  <c r="E2098" i="5"/>
  <c r="X2098" i="5" s="1"/>
  <c r="R2066" i="5"/>
  <c r="G2066" i="5"/>
  <c r="E2050" i="5"/>
  <c r="X2050" i="5" s="1"/>
  <c r="G2034" i="5"/>
  <c r="I1207" i="5"/>
  <c r="R1156" i="5"/>
  <c r="J2240" i="5"/>
  <c r="J2162" i="5"/>
  <c r="R2162" i="5"/>
  <c r="R2146" i="5"/>
  <c r="J2114" i="5"/>
  <c r="R2098" i="5"/>
  <c r="H2098" i="5"/>
  <c r="I2066" i="5"/>
  <c r="J2050" i="5"/>
  <c r="G2050" i="5"/>
  <c r="F2034" i="5"/>
  <c r="J1207" i="5"/>
  <c r="I2438" i="5"/>
  <c r="G2426" i="5"/>
  <c r="I1335" i="5"/>
  <c r="I1980" i="5"/>
  <c r="H1392" i="5"/>
  <c r="H2162" i="5"/>
  <c r="J2146" i="5"/>
  <c r="H2114" i="5"/>
  <c r="F2098" i="5"/>
  <c r="J2082" i="5"/>
  <c r="J2066" i="5"/>
  <c r="R2050" i="5"/>
  <c r="H2034" i="5"/>
  <c r="J2034" i="5"/>
  <c r="F1156" i="5"/>
  <c r="J2018" i="5"/>
  <c r="F2388" i="5"/>
  <c r="F1207" i="5"/>
  <c r="I1236" i="5"/>
  <c r="I1340" i="5"/>
  <c r="I1179" i="5"/>
  <c r="H2491" i="5"/>
  <c r="G2479" i="5"/>
  <c r="R2479" i="5"/>
  <c r="I2479" i="5"/>
  <c r="R2467" i="5"/>
  <c r="G2467" i="5"/>
  <c r="I2467" i="5"/>
  <c r="F2467" i="5"/>
  <c r="J2467" i="5"/>
  <c r="J2451" i="5"/>
  <c r="I2451" i="5"/>
  <c r="F2451" i="5"/>
  <c r="E2451" i="5"/>
  <c r="X2451" i="5" s="1"/>
  <c r="R2451" i="5"/>
  <c r="H2451" i="5"/>
  <c r="G2451" i="5"/>
  <c r="E2435" i="5"/>
  <c r="X2435" i="5" s="1"/>
  <c r="J2435" i="5"/>
  <c r="H2435" i="5"/>
  <c r="R2435" i="5"/>
  <c r="I2435" i="5"/>
  <c r="G2435" i="5"/>
  <c r="F2435" i="5"/>
  <c r="I2415" i="5"/>
  <c r="J2415" i="5"/>
  <c r="E2415" i="5"/>
  <c r="X2415" i="5" s="1"/>
  <c r="G2415" i="5"/>
  <c r="F2415" i="5"/>
  <c r="R2415" i="5"/>
  <c r="H2415" i="5"/>
  <c r="R2403" i="5"/>
  <c r="J2403" i="5"/>
  <c r="E2403" i="5"/>
  <c r="X2403" i="5" s="1"/>
  <c r="G2403" i="5"/>
  <c r="I2403" i="5"/>
  <c r="H2403" i="5"/>
  <c r="F2403" i="5"/>
  <c r="J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R2335" i="5"/>
  <c r="E2335" i="5"/>
  <c r="X2335" i="5" s="1"/>
  <c r="G2335" i="5"/>
  <c r="J2335" i="5"/>
  <c r="J2319" i="5"/>
  <c r="I2319" i="5"/>
  <c r="G2319" i="5"/>
  <c r="R2319" i="5"/>
  <c r="F2319" i="5"/>
  <c r="H2319" i="5"/>
  <c r="E2319" i="5"/>
  <c r="X2319" i="5" s="1"/>
  <c r="F2299" i="5"/>
  <c r="R2299" i="5"/>
  <c r="J2299" i="5"/>
  <c r="G2299" i="5"/>
  <c r="E2287" i="5"/>
  <c r="X2287" i="5" s="1"/>
  <c r="G2287" i="5"/>
  <c r="F2287" i="5"/>
  <c r="H2287" i="5"/>
  <c r="I2287" i="5"/>
  <c r="R2287" i="5"/>
  <c r="F2227" i="5"/>
  <c r="E2227" i="5"/>
  <c r="X2227" i="5" s="1"/>
  <c r="R2227" i="5"/>
  <c r="F2211" i="5"/>
  <c r="J2211" i="5"/>
  <c r="E2211" i="5"/>
  <c r="X2211" i="5" s="1"/>
  <c r="G2183" i="5"/>
  <c r="H2183" i="5"/>
  <c r="J2183" i="5"/>
  <c r="I2183" i="5"/>
  <c r="F2183" i="5"/>
  <c r="E2183" i="5"/>
  <c r="X2183" i="5" s="1"/>
  <c r="R2183" i="5"/>
  <c r="J2167" i="5"/>
  <c r="F2167" i="5"/>
  <c r="E2167" i="5"/>
  <c r="X2167" i="5" s="1"/>
  <c r="G2159" i="5"/>
  <c r="I2159" i="5"/>
  <c r="F2159" i="5"/>
  <c r="J2159" i="5"/>
  <c r="E2159" i="5"/>
  <c r="X2159" i="5" s="1"/>
  <c r="H2159" i="5"/>
  <c r="J2135" i="5"/>
  <c r="G2135" i="5"/>
  <c r="E2135" i="5"/>
  <c r="X2135" i="5" s="1"/>
  <c r="R2135" i="5"/>
  <c r="G2103" i="5"/>
  <c r="I2091" i="5"/>
  <c r="J2091" i="5"/>
  <c r="F2091" i="5"/>
  <c r="H2091" i="5"/>
  <c r="G2091" i="5"/>
  <c r="G2079" i="5"/>
  <c r="I2079" i="5"/>
  <c r="R2079" i="5"/>
  <c r="F2079" i="5"/>
  <c r="J2079" i="5"/>
  <c r="H2079" i="5"/>
  <c r="E2079" i="5"/>
  <c r="X2079" i="5" s="1"/>
  <c r="G2035" i="5"/>
  <c r="I2035" i="5"/>
  <c r="J2035" i="5"/>
  <c r="H2035" i="5"/>
  <c r="R2035" i="5"/>
  <c r="F2035" i="5"/>
  <c r="E2035" i="5"/>
  <c r="X2035" i="5" s="1"/>
  <c r="I2027" i="5"/>
  <c r="I1987" i="5"/>
  <c r="H1987" i="5"/>
  <c r="G1987" i="5"/>
  <c r="G1963" i="5"/>
  <c r="J1963" i="5"/>
  <c r="H1963" i="5"/>
  <c r="E1963" i="5"/>
  <c r="X1963" i="5" s="1"/>
  <c r="I1963" i="5"/>
  <c r="F1963" i="5"/>
  <c r="J1951" i="5"/>
  <c r="G1951" i="5"/>
  <c r="H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R1903" i="5"/>
  <c r="G1903" i="5"/>
  <c r="E1887" i="5"/>
  <c r="X1887" i="5" s="1"/>
  <c r="F1887" i="5"/>
  <c r="G1887" i="5"/>
  <c r="J1887" i="5"/>
  <c r="H1887" i="5"/>
  <c r="R1887" i="5"/>
  <c r="I1887" i="5"/>
  <c r="E1839" i="5"/>
  <c r="X1839" i="5" s="1"/>
  <c r="J1839" i="5"/>
  <c r="H1839" i="5"/>
  <c r="I1839" i="5"/>
  <c r="R1839" i="5"/>
  <c r="G1839" i="5"/>
  <c r="F1823" i="5"/>
  <c r="J1823" i="5"/>
  <c r="H1823" i="5"/>
  <c r="I1823" i="5"/>
  <c r="G1823" i="5"/>
  <c r="E1823" i="5"/>
  <c r="X1823" i="5" s="1"/>
  <c r="E1815" i="5"/>
  <c r="X1815" i="5" s="1"/>
  <c r="R1815" i="5"/>
  <c r="H1815" i="5"/>
  <c r="G1815" i="5"/>
  <c r="I1815" i="5"/>
  <c r="I1803" i="5"/>
  <c r="G1803" i="5"/>
  <c r="E1803" i="5"/>
  <c r="X1803" i="5" s="1"/>
  <c r="R1803" i="5"/>
  <c r="J1803"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H1731" i="5"/>
  <c r="I1731" i="5"/>
  <c r="E1731" i="5"/>
  <c r="X1731" i="5" s="1"/>
  <c r="R1731" i="5"/>
  <c r="J1731" i="5"/>
  <c r="J1707" i="5"/>
  <c r="E1707" i="5"/>
  <c r="X1707" i="5" s="1"/>
  <c r="H1707" i="5"/>
  <c r="F1707" i="5"/>
  <c r="F1691" i="5"/>
  <c r="I1691" i="5"/>
  <c r="R1691" i="5"/>
  <c r="E1691" i="5"/>
  <c r="X1691" i="5" s="1"/>
  <c r="G1691" i="5"/>
  <c r="J1683" i="5"/>
  <c r="E1683" i="5"/>
  <c r="X1683" i="5" s="1"/>
  <c r="H1683" i="5"/>
  <c r="F1683" i="5"/>
  <c r="H1675" i="5"/>
  <c r="G1675" i="5"/>
  <c r="I1675" i="5"/>
  <c r="E1675" i="5"/>
  <c r="X1675" i="5" s="1"/>
  <c r="R1675" i="5"/>
  <c r="H1659" i="5"/>
  <c r="F1659" i="5"/>
  <c r="G1659" i="5"/>
  <c r="E1659" i="5"/>
  <c r="X1659" i="5" s="1"/>
  <c r="I1659" i="5"/>
  <c r="R1659" i="5"/>
  <c r="G1643" i="5"/>
  <c r="I1643" i="5"/>
  <c r="H1643" i="5"/>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E1423" i="5"/>
  <c r="X1423" i="5" s="1"/>
  <c r="F1423" i="5"/>
  <c r="I1423" i="5"/>
  <c r="H1403" i="5"/>
  <c r="F1403" i="5"/>
  <c r="J1403" i="5"/>
  <c r="G1403" i="5"/>
  <c r="R1403" i="5"/>
  <c r="F1391" i="5"/>
  <c r="I1391" i="5"/>
  <c r="G1391" i="5"/>
  <c r="E1391" i="5"/>
  <c r="X1391" i="5" s="1"/>
  <c r="H1391" i="5"/>
  <c r="J1391" i="5"/>
  <c r="J1659" i="5"/>
  <c r="H1803" i="5"/>
  <c r="G1707" i="5"/>
  <c r="F2359" i="5"/>
  <c r="G1491" i="5"/>
  <c r="E1527" i="5"/>
  <c r="X1527" i="5" s="1"/>
  <c r="F1563" i="5"/>
  <c r="I1579" i="5"/>
  <c r="F1643" i="5"/>
  <c r="I1683" i="5"/>
  <c r="F1731" i="5"/>
  <c r="R1751" i="5"/>
  <c r="J1779" i="5"/>
  <c r="R1823" i="5"/>
  <c r="H1423" i="5"/>
  <c r="F1675" i="5"/>
  <c r="F1839" i="5"/>
  <c r="E1403" i="5"/>
  <c r="X1403" i="5" s="1"/>
  <c r="G2487" i="5"/>
  <c r="I2487" i="5"/>
  <c r="J2487" i="5"/>
  <c r="F2487" i="5"/>
  <c r="E2487" i="5"/>
  <c r="X2487" i="5" s="1"/>
  <c r="R2487" i="5"/>
  <c r="E2475" i="5"/>
  <c r="X2475" i="5" s="1"/>
  <c r="J2475" i="5"/>
  <c r="I2475" i="5"/>
  <c r="R2475" i="5"/>
  <c r="G2475" i="5"/>
  <c r="F2475" i="5"/>
  <c r="H2475" i="5"/>
  <c r="G2463" i="5"/>
  <c r="R2463" i="5"/>
  <c r="H2463" i="5"/>
  <c r="E2463" i="5"/>
  <c r="X2463" i="5" s="1"/>
  <c r="F2463" i="5"/>
  <c r="I2463" i="5"/>
  <c r="J2463" i="5"/>
  <c r="F2427" i="5"/>
  <c r="G2427" i="5"/>
  <c r="R2427" i="5"/>
  <c r="J2427" i="5"/>
  <c r="H2427" i="5"/>
  <c r="I2427" i="5"/>
  <c r="E2427" i="5"/>
  <c r="X2427" i="5" s="1"/>
  <c r="I2411" i="5"/>
  <c r="F2411" i="5"/>
  <c r="H2375" i="5"/>
  <c r="F2375" i="5"/>
  <c r="I2375" i="5"/>
  <c r="J2375" i="5"/>
  <c r="E2375" i="5"/>
  <c r="X2375" i="5" s="1"/>
  <c r="G2375" i="5"/>
  <c r="R2375" i="5"/>
  <c r="R2355" i="5"/>
  <c r="I2355" i="5"/>
  <c r="F2355" i="5"/>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J2295" i="5"/>
  <c r="E2295" i="5"/>
  <c r="X2295" i="5" s="1"/>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R1999" i="5"/>
  <c r="J1999" i="5"/>
  <c r="H1991" i="5"/>
  <c r="F1991" i="5"/>
  <c r="E1975" i="5"/>
  <c r="X1975" i="5" s="1"/>
  <c r="H1975" i="5"/>
  <c r="H1931" i="5"/>
  <c r="J1931" i="5"/>
  <c r="F1931" i="5"/>
  <c r="G1931" i="5"/>
  <c r="E1931" i="5"/>
  <c r="X1931" i="5" s="1"/>
  <c r="I1931" i="5"/>
  <c r="R1923" i="5"/>
  <c r="H1923" i="5"/>
  <c r="E1923" i="5"/>
  <c r="X1923" i="5" s="1"/>
  <c r="I1923" i="5"/>
  <c r="F1923" i="5"/>
  <c r="J1923" i="5"/>
  <c r="H1899" i="5"/>
  <c r="I1899" i="5"/>
  <c r="E1899" i="5"/>
  <c r="X1899" i="5" s="1"/>
  <c r="R1891" i="5"/>
  <c r="F1891" i="5"/>
  <c r="J1891" i="5"/>
  <c r="E1891" i="5"/>
  <c r="X1891" i="5" s="1"/>
  <c r="H1891" i="5"/>
  <c r="G1891" i="5"/>
  <c r="I1891" i="5"/>
  <c r="F1883" i="5"/>
  <c r="I1883" i="5"/>
  <c r="J1883" i="5"/>
  <c r="J1863" i="5"/>
  <c r="J1847" i="5"/>
  <c r="F1847" i="5"/>
  <c r="G1847" i="5"/>
  <c r="I1847" i="5"/>
  <c r="H1847" i="5"/>
  <c r="E1847" i="5"/>
  <c r="X1847" i="5" s="1"/>
  <c r="I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E1743" i="5"/>
  <c r="X1743" i="5" s="1"/>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H1639" i="5"/>
  <c r="I1631" i="5"/>
  <c r="H1631" i="5"/>
  <c r="F1627" i="5"/>
  <c r="R1627" i="5"/>
  <c r="I1627" i="5"/>
  <c r="J1627" i="5"/>
  <c r="H1627" i="5"/>
  <c r="J1619" i="5"/>
  <c r="I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59" i="5"/>
  <c r="R1559" i="5"/>
  <c r="H1559" i="5"/>
  <c r="E1559" i="5"/>
  <c r="X1559" i="5" s="1"/>
  <c r="I1559" i="5"/>
  <c r="F1547" i="5"/>
  <c r="R1547" i="5"/>
  <c r="I1547" i="5"/>
  <c r="J1547" i="5"/>
  <c r="E1547" i="5"/>
  <c r="X1547" i="5" s="1"/>
  <c r="H1547" i="5"/>
  <c r="G1547" i="5"/>
  <c r="F1523" i="5"/>
  <c r="I1523" i="5"/>
  <c r="G1523" i="5"/>
  <c r="R1523" i="5"/>
  <c r="R1511" i="5"/>
  <c r="I1511" i="5"/>
  <c r="F1511" i="5"/>
  <c r="J1511" i="5"/>
  <c r="H1511" i="5"/>
  <c r="E1511" i="5"/>
  <c r="X1511" i="5" s="1"/>
  <c r="G1511" i="5"/>
  <c r="I1499" i="5"/>
  <c r="R1499" i="5"/>
  <c r="H1499" i="5"/>
  <c r="F1499" i="5"/>
  <c r="G1499" i="5"/>
  <c r="E1499" i="5"/>
  <c r="X1499" i="5" s="1"/>
  <c r="G1487" i="5"/>
  <c r="F1487" i="5"/>
  <c r="H1467" i="5"/>
  <c r="G1467" i="5"/>
  <c r="R1467" i="5"/>
  <c r="E1467" i="5"/>
  <c r="X1467" i="5" s="1"/>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I1595" i="5"/>
  <c r="F2331" i="5"/>
  <c r="G1991" i="5"/>
  <c r="I2299" i="5"/>
  <c r="R1563" i="5"/>
  <c r="F2251" i="5"/>
  <c r="J1499" i="5"/>
  <c r="I1403" i="5"/>
  <c r="F1911" i="5"/>
  <c r="J2339" i="5"/>
  <c r="R1927" i="5"/>
  <c r="H2099" i="5"/>
  <c r="J2147" i="5"/>
  <c r="I1623" i="5"/>
  <c r="G1623" i="5"/>
  <c r="J1487" i="5"/>
  <c r="F1491" i="5"/>
  <c r="H1527" i="5"/>
  <c r="R1539" i="5"/>
  <c r="E1563" i="5"/>
  <c r="X1563" i="5" s="1"/>
  <c r="R1683" i="5"/>
  <c r="G1731" i="5"/>
  <c r="I1751" i="5"/>
  <c r="F1803" i="5"/>
  <c r="J1827" i="5"/>
  <c r="J1871" i="5"/>
  <c r="R1931" i="5"/>
  <c r="J2287" i="5"/>
  <c r="E1611" i="5"/>
  <c r="X1611" i="5" s="1"/>
  <c r="H2119" i="5"/>
  <c r="J1455" i="5"/>
  <c r="E1603" i="5"/>
  <c r="X1603" i="5" s="1"/>
  <c r="H1711" i="5"/>
  <c r="I1951" i="5"/>
  <c r="H2467" i="5"/>
  <c r="J1675" i="5"/>
  <c r="J1687" i="5"/>
  <c r="H1799" i="5"/>
  <c r="J1987" i="5"/>
  <c r="J1363" i="5"/>
  <c r="G1315" i="5"/>
  <c r="I1315" i="5"/>
  <c r="F1315" i="5"/>
  <c r="H1315" i="5"/>
  <c r="J1315" i="5"/>
  <c r="E1203" i="5"/>
  <c r="X1203" i="5" s="1"/>
  <c r="F1203" i="5"/>
  <c r="I1203" i="5"/>
  <c r="R1203" i="5"/>
  <c r="G1203" i="5"/>
  <c r="F1163" i="5"/>
  <c r="R1163" i="5"/>
  <c r="J1163" i="5"/>
  <c r="I1123" i="5"/>
  <c r="F1123" i="5"/>
  <c r="G1123" i="5"/>
  <c r="E1123" i="5"/>
  <c r="X1123" i="5" s="1"/>
  <c r="I1067" i="5"/>
  <c r="F1003" i="5"/>
  <c r="J995" i="5"/>
  <c r="G995" i="5"/>
  <c r="H995" i="5"/>
  <c r="F995" i="5"/>
  <c r="G975" i="5"/>
  <c r="J975" i="5"/>
  <c r="R975" i="5"/>
  <c r="I975" i="5"/>
  <c r="F975" i="5"/>
  <c r="I967" i="5"/>
  <c r="J967" i="5"/>
  <c r="F967" i="5"/>
  <c r="E967" i="5"/>
  <c r="X967" i="5" s="1"/>
  <c r="G967" i="5"/>
  <c r="H947" i="5"/>
  <c r="R471" i="5"/>
  <c r="I471" i="5"/>
  <c r="F471" i="5"/>
  <c r="R439" i="5"/>
  <c r="G439" i="5"/>
  <c r="F439" i="5"/>
  <c r="I439" i="5"/>
  <c r="J439" i="5"/>
  <c r="R403" i="5"/>
  <c r="X371" i="5"/>
  <c r="X331" i="5"/>
  <c r="R203" i="5"/>
  <c r="X203" i="5"/>
  <c r="I995" i="5"/>
  <c r="G839" i="5"/>
  <c r="I907" i="5"/>
  <c r="H975" i="5"/>
  <c r="J1203" i="5"/>
  <c r="R1315" i="5"/>
  <c r="E995" i="5"/>
  <c r="X995" i="5" s="1"/>
  <c r="G1367" i="5"/>
  <c r="F1367" i="5"/>
  <c r="J1367" i="5"/>
  <c r="I1367" i="5"/>
  <c r="J1331" i="5"/>
  <c r="G1331" i="5"/>
  <c r="I1331" i="5"/>
  <c r="R1323" i="5"/>
  <c r="E1323" i="5"/>
  <c r="X1323" i="5" s="1"/>
  <c r="J1323" i="5"/>
  <c r="H1323" i="5"/>
  <c r="G1323" i="5"/>
  <c r="F1323" i="5"/>
  <c r="I1323" i="5"/>
  <c r="E1275" i="5"/>
  <c r="X1275" i="5" s="1"/>
  <c r="H1275" i="5"/>
  <c r="R1243" i="5"/>
  <c r="I1243" i="5"/>
  <c r="J1243" i="5"/>
  <c r="H124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15" i="5"/>
  <c r="H1015" i="5"/>
  <c r="I1015" i="5"/>
  <c r="I999" i="5"/>
  <c r="J999" i="5"/>
  <c r="I979" i="5"/>
  <c r="F979" i="5"/>
  <c r="G979" i="5"/>
  <c r="E979" i="5"/>
  <c r="X979" i="5" s="1"/>
  <c r="R979" i="5"/>
  <c r="H979" i="5"/>
  <c r="I963" i="5"/>
  <c r="J963" i="5"/>
  <c r="G963" i="5"/>
  <c r="R951" i="5"/>
  <c r="H951" i="5"/>
  <c r="I951" i="5"/>
  <c r="G951" i="5"/>
  <c r="F951" i="5"/>
  <c r="J951" i="5"/>
  <c r="J939" i="5"/>
  <c r="J935" i="5"/>
  <c r="F935" i="5"/>
  <c r="R935" i="5"/>
  <c r="G935" i="5"/>
  <c r="R931" i="5"/>
  <c r="E931" i="5"/>
  <c r="X931" i="5" s="1"/>
  <c r="F931" i="5"/>
  <c r="H931" i="5"/>
  <c r="I931" i="5"/>
  <c r="G931" i="5"/>
  <c r="R919" i="5"/>
  <c r="G919" i="5"/>
  <c r="H919" i="5"/>
  <c r="I919" i="5"/>
  <c r="J919" i="5"/>
  <c r="F919" i="5"/>
  <c r="E919" i="5"/>
  <c r="X919" i="5" s="1"/>
  <c r="I911" i="5"/>
  <c r="H911" i="5"/>
  <c r="G911" i="5"/>
  <c r="J911" i="5"/>
  <c r="E911" i="5"/>
  <c r="X911" i="5" s="1"/>
  <c r="G907" i="5"/>
  <c r="I887" i="5"/>
  <c r="J887" i="5"/>
  <c r="H887" i="5"/>
  <c r="R887" i="5"/>
  <c r="G887" i="5"/>
  <c r="F887" i="5"/>
  <c r="J875" i="5"/>
  <c r="E875" i="5"/>
  <c r="X875" i="5" s="1"/>
  <c r="R875" i="5"/>
  <c r="G867" i="5"/>
  <c r="H867" i="5"/>
  <c r="R867" i="5"/>
  <c r="G863" i="5"/>
  <c r="E863" i="5"/>
  <c r="X863" i="5" s="1"/>
  <c r="I863" i="5"/>
  <c r="H863" i="5"/>
  <c r="F863" i="5"/>
  <c r="J863" i="5"/>
  <c r="G851" i="5"/>
  <c r="H851" i="5"/>
  <c r="I851" i="5"/>
  <c r="H847" i="5"/>
  <c r="F839" i="5"/>
  <c r="J823" i="5"/>
  <c r="R823" i="5"/>
  <c r="G815" i="5"/>
  <c r="R807" i="5"/>
  <c r="R803" i="5"/>
  <c r="G803" i="5"/>
  <c r="E803" i="5"/>
  <c r="X803" i="5" s="1"/>
  <c r="F803" i="5"/>
  <c r="H803" i="5"/>
  <c r="I803" i="5"/>
  <c r="H787" i="5"/>
  <c r="G783" i="5"/>
  <c r="R783"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F691" i="5"/>
  <c r="H691" i="5"/>
  <c r="E683" i="5"/>
  <c r="X683" i="5" s="1"/>
  <c r="J683" i="5"/>
  <c r="G671" i="5"/>
  <c r="J671" i="5"/>
  <c r="I671" i="5"/>
  <c r="E671" i="5"/>
  <c r="X671" i="5" s="1"/>
  <c r="H671" i="5"/>
  <c r="F671" i="5"/>
  <c r="R671" i="5"/>
  <c r="F663" i="5"/>
  <c r="J663" i="5"/>
  <c r="E651" i="5"/>
  <c r="X651" i="5" s="1"/>
  <c r="G651" i="5"/>
  <c r="J651" i="5"/>
  <c r="R651" i="5"/>
  <c r="H651" i="5"/>
  <c r="F643" i="5"/>
  <c r="R643" i="5"/>
  <c r="G643" i="5"/>
  <c r="R631" i="5"/>
  <c r="F631" i="5"/>
  <c r="I631" i="5"/>
  <c r="E631" i="5"/>
  <c r="X631" i="5" s="1"/>
  <c r="H631" i="5"/>
  <c r="J631" i="5"/>
  <c r="I627" i="5"/>
  <c r="G627" i="5"/>
  <c r="I619" i="5"/>
  <c r="J619" i="5"/>
  <c r="E619" i="5"/>
  <c r="X619" i="5" s="1"/>
  <c r="R619" i="5"/>
  <c r="G619" i="5"/>
  <c r="H619" i="5"/>
  <c r="F619" i="5"/>
  <c r="F607" i="5"/>
  <c r="R607" i="5"/>
  <c r="H607" i="5"/>
  <c r="E607" i="5"/>
  <c r="X607" i="5" s="1"/>
  <c r="G599" i="5"/>
  <c r="I599" i="5"/>
  <c r="F599" i="5"/>
  <c r="H599" i="5"/>
  <c r="R599" i="5"/>
  <c r="E591" i="5"/>
  <c r="X591" i="5" s="1"/>
  <c r="G591" i="5"/>
  <c r="F583" i="5"/>
  <c r="E583" i="5"/>
  <c r="X583" i="5" s="1"/>
  <c r="G583" i="5"/>
  <c r="H583" i="5"/>
  <c r="J583" i="5"/>
  <c r="F575" i="5"/>
  <c r="J575" i="5"/>
  <c r="F567" i="5"/>
  <c r="I567" i="5"/>
  <c r="R567" i="5"/>
  <c r="H567" i="5"/>
  <c r="E567" i="5"/>
  <c r="X567" i="5" s="1"/>
  <c r="I519" i="5"/>
  <c r="E519" i="5"/>
  <c r="X519" i="5" s="1"/>
  <c r="G519" i="5"/>
  <c r="H519" i="5"/>
  <c r="R519" i="5"/>
  <c r="G455" i="5"/>
  <c r="I455" i="5"/>
  <c r="I423" i="5"/>
  <c r="G423" i="5"/>
  <c r="H423" i="5"/>
  <c r="R379" i="5"/>
  <c r="X379" i="5"/>
  <c r="X315" i="5"/>
  <c r="R291" i="5"/>
  <c r="X291" i="5"/>
  <c r="X267" i="5"/>
  <c r="R251" i="5"/>
  <c r="X251" i="5"/>
  <c r="X195" i="5"/>
  <c r="X187" i="5"/>
  <c r="X179" i="5"/>
  <c r="R171" i="5"/>
  <c r="X171" i="5"/>
  <c r="X163" i="5"/>
  <c r="X147" i="5"/>
  <c r="R131" i="5"/>
  <c r="X131" i="5"/>
  <c r="X115" i="5"/>
  <c r="R107" i="5"/>
  <c r="X107" i="5"/>
  <c r="X99" i="5"/>
  <c r="R99" i="5"/>
  <c r="X93" i="5"/>
  <c r="X61" i="5"/>
  <c r="R37" i="5"/>
  <c r="X29" i="5"/>
  <c r="R21" i="5"/>
  <c r="X21" i="5"/>
  <c r="X13" i="5"/>
  <c r="X5" i="5"/>
  <c r="R5" i="5"/>
  <c r="F1243" i="5"/>
  <c r="E975" i="5"/>
  <c r="X975" i="5" s="1"/>
  <c r="R1367" i="5"/>
  <c r="E807" i="5"/>
  <c r="X807" i="5" s="1"/>
  <c r="H967" i="5"/>
  <c r="H535" i="5"/>
  <c r="G711" i="5"/>
  <c r="H775" i="5"/>
  <c r="R735" i="5"/>
  <c r="I607" i="5"/>
  <c r="X85" i="5"/>
  <c r="G1275" i="5"/>
  <c r="H439" i="5"/>
  <c r="H935" i="5"/>
  <c r="J471" i="5"/>
  <c r="R963" i="5"/>
  <c r="J803" i="5"/>
  <c r="G731" i="5"/>
  <c r="J599" i="5"/>
  <c r="J1003" i="5"/>
  <c r="J607" i="5"/>
  <c r="R863" i="5"/>
  <c r="J455" i="5"/>
  <c r="R575" i="5"/>
  <c r="H663" i="5"/>
  <c r="R707" i="5"/>
  <c r="I823" i="5"/>
  <c r="F823" i="5"/>
  <c r="I935" i="5"/>
  <c r="E1331" i="5"/>
  <c r="X1331" i="5" s="1"/>
  <c r="R995" i="5"/>
  <c r="R967" i="5"/>
  <c r="J519" i="5"/>
  <c r="R703" i="5"/>
  <c r="J567" i="5"/>
  <c r="I651" i="5"/>
  <c r="F911" i="5"/>
  <c r="J931" i="5"/>
  <c r="J1075" i="5"/>
  <c r="G1243" i="5"/>
  <c r="E1315" i="5"/>
  <c r="X1315" i="5" s="1"/>
  <c r="H1367" i="5"/>
  <c r="F851" i="5"/>
  <c r="X53" i="5"/>
  <c r="F2110" i="5"/>
  <c r="F1110" i="5"/>
  <c r="I1110" i="5"/>
  <c r="F1876" i="5"/>
  <c r="H2038" i="5"/>
  <c r="G1876" i="5"/>
  <c r="R1198" i="5"/>
  <c r="J1196" i="5"/>
  <c r="H2198" i="5"/>
  <c r="R2382" i="5"/>
  <c r="H1876" i="5"/>
  <c r="E2038" i="5"/>
  <c r="X2038" i="5" s="1"/>
  <c r="I2248" i="5"/>
  <c r="J1110" i="5"/>
  <c r="H1980" i="5"/>
  <c r="E2414" i="5"/>
  <c r="X2414" i="5" s="1"/>
  <c r="J2428" i="5"/>
  <c r="G2366" i="5"/>
  <c r="I1904" i="5"/>
  <c r="F1070" i="5"/>
  <c r="J1599" i="5"/>
  <c r="X92" i="5"/>
  <c r="I1100" i="5"/>
  <c r="F1100" i="5"/>
  <c r="J1364" i="5"/>
  <c r="G1364" i="5"/>
  <c r="R1396" i="5"/>
  <c r="I1396" i="5"/>
  <c r="H2170" i="5"/>
  <c r="I2170" i="5"/>
  <c r="R2170"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E2123" i="5"/>
  <c r="X2123" i="5" s="1"/>
  <c r="F2123" i="5"/>
  <c r="J2123" i="5"/>
  <c r="H2151" i="5"/>
  <c r="G2151" i="5"/>
  <c r="J2151" i="5"/>
  <c r="R1254" i="5"/>
  <c r="I1254" i="5"/>
  <c r="H1620" i="5"/>
  <c r="I1620" i="5"/>
  <c r="G2202" i="5"/>
  <c r="E2176" i="5"/>
  <c r="X2176" i="5" s="1"/>
  <c r="R2186" i="5"/>
  <c r="E2424" i="5"/>
  <c r="X2424" i="5" s="1"/>
  <c r="E1194" i="5"/>
  <c r="X1194" i="5" s="1"/>
  <c r="E1428" i="5"/>
  <c r="X1428" i="5" s="1"/>
  <c r="G2290" i="5"/>
  <c r="G1100" i="5"/>
  <c r="G1620" i="5"/>
  <c r="J1943" i="5"/>
  <c r="R2123" i="5"/>
  <c r="I2123" i="5"/>
  <c r="F2460" i="5"/>
  <c r="H1110" i="5"/>
  <c r="E1872" i="5"/>
  <c r="X1872" i="5" s="1"/>
  <c r="F2488" i="5"/>
  <c r="F2254" i="5"/>
  <c r="J2110" i="5"/>
  <c r="R2430" i="5"/>
  <c r="F2094" i="5"/>
  <c r="R2398" i="5"/>
  <c r="F2366" i="5"/>
  <c r="G1020" i="5"/>
  <c r="I1979" i="5"/>
  <c r="E1876" i="5"/>
  <c r="X1876" i="5" s="1"/>
  <c r="E1081" i="5"/>
  <c r="X1081" i="5" s="1"/>
  <c r="H2062" i="5"/>
  <c r="R2460" i="5"/>
  <c r="J2414" i="5"/>
  <c r="I2286" i="5"/>
  <c r="F2022" i="5"/>
  <c r="E2398" i="5"/>
  <c r="X2398" i="5" s="1"/>
  <c r="I2222" i="5"/>
  <c r="R1748" i="5"/>
  <c r="I1334" i="5"/>
  <c r="J1876" i="5"/>
  <c r="R1484" i="5"/>
  <c r="R1151" i="5"/>
  <c r="G2007" i="5"/>
  <c r="F2376" i="5"/>
  <c r="G1070" i="5"/>
  <c r="R156" i="5"/>
  <c r="H2235" i="5"/>
  <c r="G2260" i="5"/>
  <c r="F2064" i="5"/>
  <c r="J1916" i="5"/>
  <c r="I1916" i="5"/>
  <c r="J1740" i="5"/>
  <c r="R1740" i="5"/>
  <c r="I1716" i="5"/>
  <c r="R1716" i="5"/>
  <c r="F1684" i="5"/>
  <c r="I1684" i="5"/>
  <c r="I1296" i="5"/>
  <c r="E1296" i="5"/>
  <c r="X1296" i="5" s="1"/>
  <c r="G964" i="5"/>
  <c r="J964" i="5"/>
  <c r="G956" i="5"/>
  <c r="R956" i="5"/>
  <c r="E900" i="5"/>
  <c r="X900" i="5" s="1"/>
  <c r="F900" i="5"/>
  <c r="H780" i="5"/>
  <c r="R780" i="5"/>
  <c r="G672" i="5"/>
  <c r="F672" i="5"/>
  <c r="R539" i="5"/>
  <c r="H539" i="5"/>
  <c r="R475" i="5"/>
  <c r="F475" i="5"/>
  <c r="H459" i="5"/>
  <c r="E459" i="5"/>
  <c r="X459" i="5" s="1"/>
  <c r="F443" i="5"/>
  <c r="G443" i="5"/>
  <c r="X397" i="5"/>
  <c r="R365" i="5"/>
  <c r="X301" i="5"/>
  <c r="X189" i="5"/>
  <c r="X133" i="5"/>
  <c r="X71" i="5"/>
  <c r="G497" i="5"/>
  <c r="F497" i="5"/>
  <c r="G453" i="5"/>
  <c r="E453" i="5"/>
  <c r="X453" i="5" s="1"/>
  <c r="E441" i="5"/>
  <c r="X441" i="5" s="1"/>
  <c r="G441" i="5"/>
  <c r="F437" i="5"/>
  <c r="J437" i="5"/>
  <c r="J2234" i="5"/>
  <c r="F2252" i="5"/>
  <c r="I1432" i="5"/>
  <c r="H2424" i="5"/>
  <c r="J2388" i="5"/>
  <c r="E2388" i="5"/>
  <c r="X2388" i="5" s="1"/>
  <c r="I2107" i="5"/>
  <c r="H1879" i="5"/>
  <c r="I1548" i="5"/>
  <c r="E1879" i="5"/>
  <c r="X1879" i="5" s="1"/>
  <c r="R2363" i="5"/>
  <c r="H2123" i="5"/>
  <c r="G1548" i="5"/>
  <c r="R1234" i="5"/>
  <c r="H1070" i="5"/>
  <c r="J539" i="5"/>
  <c r="X87" i="5"/>
  <c r="F493" i="5"/>
  <c r="I521" i="5"/>
  <c r="H1039" i="5"/>
  <c r="I437" i="5"/>
  <c r="F481" i="5"/>
  <c r="R79" i="5"/>
  <c r="X285" i="5"/>
  <c r="J443" i="5"/>
  <c r="G475" i="5"/>
  <c r="R1684" i="5"/>
  <c r="H1844" i="5"/>
  <c r="H1296" i="5"/>
  <c r="X165" i="5"/>
  <c r="X269" i="5"/>
  <c r="I553" i="5"/>
  <c r="H1016" i="5"/>
  <c r="I984" i="5"/>
  <c r="E712" i="5"/>
  <c r="X712" i="5" s="1"/>
  <c r="J996" i="5"/>
  <c r="G576" i="5"/>
  <c r="E608" i="5"/>
  <c r="X608" i="5" s="1"/>
  <c r="G664" i="5"/>
  <c r="F1023" i="5"/>
  <c r="H2471" i="5"/>
  <c r="H2007" i="5"/>
  <c r="J1234" i="5"/>
  <c r="R2235" i="5"/>
  <c r="J2282" i="5"/>
  <c r="J1151" i="5"/>
  <c r="J1252" i="5"/>
  <c r="J1231" i="5"/>
  <c r="R2406" i="5"/>
  <c r="I2146" i="5"/>
  <c r="R2114" i="5"/>
  <c r="G2082" i="5"/>
  <c r="F2066" i="5"/>
  <c r="H2050" i="5"/>
  <c r="H1300" i="5"/>
  <c r="F2158" i="5"/>
  <c r="H2378" i="5"/>
  <c r="G1239" i="5"/>
  <c r="H1335" i="5"/>
  <c r="H1116" i="5"/>
  <c r="J1936" i="5"/>
  <c r="H2363" i="5"/>
  <c r="E2363" i="5"/>
  <c r="X2363" i="5" s="1"/>
  <c r="H1340" i="5"/>
  <c r="E1070" i="5"/>
  <c r="X1070" i="5" s="1"/>
  <c r="R1070" i="5"/>
  <c r="E2235" i="5"/>
  <c r="X2235" i="5" s="1"/>
  <c r="I1151" i="5"/>
  <c r="X28" i="5"/>
  <c r="R1063" i="5"/>
  <c r="E1039" i="5"/>
  <c r="X1039" i="5" s="1"/>
  <c r="F2300" i="5"/>
  <c r="F1231" i="5"/>
  <c r="H2374" i="5"/>
  <c r="E1196" i="5"/>
  <c r="X1196" i="5" s="1"/>
  <c r="R1420" i="5"/>
  <c r="R1116" i="5"/>
  <c r="E1340" i="5"/>
  <c r="X1340" i="5" s="1"/>
  <c r="R1340" i="5"/>
  <c r="J2471" i="5"/>
  <c r="J1070" i="5"/>
  <c r="J1236" i="5"/>
  <c r="J1332" i="5"/>
  <c r="G1332" i="5"/>
  <c r="F1332" i="5"/>
  <c r="R1228" i="5"/>
  <c r="F1228" i="5"/>
  <c r="I1228" i="5"/>
  <c r="I2214" i="5"/>
  <c r="J2422" i="5"/>
  <c r="E2422" i="5"/>
  <c r="X2422" i="5" s="1"/>
  <c r="F2408" i="5"/>
  <c r="I2408" i="5"/>
  <c r="G2372" i="5"/>
  <c r="I2372" i="5"/>
  <c r="E2372" i="5"/>
  <c r="X2372" i="5" s="1"/>
  <c r="G2324" i="5"/>
  <c r="J2324" i="5"/>
  <c r="H2296" i="5"/>
  <c r="G2232" i="5"/>
  <c r="R2232" i="5"/>
  <c r="F2232" i="5"/>
  <c r="F2196" i="5"/>
  <c r="I2196" i="5"/>
  <c r="H2196" i="5"/>
  <c r="G2196" i="5"/>
  <c r="J2192" i="5"/>
  <c r="R2192" i="5"/>
  <c r="I2192" i="5"/>
  <c r="I2164" i="5"/>
  <c r="J2164" i="5"/>
  <c r="F2164" i="5"/>
  <c r="G2136" i="5"/>
  <c r="F2136" i="5"/>
  <c r="J2108" i="5"/>
  <c r="I2108" i="5"/>
  <c r="H2108" i="5"/>
  <c r="E2108" i="5"/>
  <c r="X2108" i="5" s="1"/>
  <c r="E2100" i="5"/>
  <c r="X2100" i="5" s="1"/>
  <c r="I2100" i="5"/>
  <c r="R2100" i="5"/>
  <c r="H2100" i="5"/>
  <c r="F2060" i="5"/>
  <c r="R2438" i="5"/>
  <c r="I2070" i="5"/>
  <c r="G2100" i="5"/>
  <c r="G1199" i="5"/>
  <c r="H2324" i="5"/>
  <c r="R44" i="5"/>
  <c r="X44" i="5"/>
  <c r="I2400" i="5"/>
  <c r="H2400" i="5"/>
  <c r="E1332" i="5"/>
  <c r="X1332" i="5" s="1"/>
  <c r="E2406" i="5"/>
  <c r="X2406" i="5" s="1"/>
  <c r="H2192" i="5"/>
  <c r="H1924" i="5"/>
  <c r="R2178" i="5"/>
  <c r="H1303" i="5"/>
  <c r="J2196" i="5"/>
  <c r="R2164" i="5"/>
  <c r="F2100" i="5"/>
  <c r="X76" i="5"/>
  <c r="F1273" i="5"/>
  <c r="G1273" i="5"/>
  <c r="I1273" i="5"/>
  <c r="F2240" i="5"/>
  <c r="E2240" i="5"/>
  <c r="X2240"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I2144" i="5"/>
  <c r="G2144" i="5"/>
  <c r="H2104" i="5"/>
  <c r="R2032" i="5"/>
  <c r="H2032" i="5"/>
  <c r="G2032" i="5"/>
  <c r="E2032" i="5"/>
  <c r="X2032" i="5" s="1"/>
  <c r="F2278" i="5"/>
  <c r="H1228" i="5"/>
  <c r="E2192" i="5"/>
  <c r="X2192" i="5" s="1"/>
  <c r="E2196" i="5"/>
  <c r="X2196" i="5" s="1"/>
  <c r="E2164" i="5"/>
  <c r="X2164" i="5" s="1"/>
  <c r="J2100" i="5"/>
  <c r="I2052" i="5"/>
  <c r="X148" i="5"/>
  <c r="G2298" i="5"/>
  <c r="E2298" i="5"/>
  <c r="X2298" i="5" s="1"/>
  <c r="G2314" i="5"/>
  <c r="H2314" i="5"/>
  <c r="H2352" i="5"/>
  <c r="R2352" i="5"/>
  <c r="F2284" i="5"/>
  <c r="E2284" i="5"/>
  <c r="X2284" i="5" s="1"/>
  <c r="H2332" i="5"/>
  <c r="G2332" i="5"/>
  <c r="J2372" i="5"/>
  <c r="J2484" i="5"/>
  <c r="E2484" i="5"/>
  <c r="X2484" i="5" s="1"/>
  <c r="F2462" i="5"/>
  <c r="H2462" i="5"/>
  <c r="J2486" i="5"/>
  <c r="H2486" i="5"/>
  <c r="G2108" i="5"/>
  <c r="E2016" i="5"/>
  <c r="X2016" i="5" s="1"/>
  <c r="I2016" i="5"/>
  <c r="J2016" i="5"/>
  <c r="R1988" i="5"/>
  <c r="F1988" i="5"/>
  <c r="I1988" i="5"/>
  <c r="R1972" i="5"/>
  <c r="F1972" i="5"/>
  <c r="E1972" i="5"/>
  <c r="X1972" i="5" s="1"/>
  <c r="F1956" i="5"/>
  <c r="J1956" i="5"/>
  <c r="H1956" i="5"/>
  <c r="H1932" i="5"/>
  <c r="J1932" i="5"/>
  <c r="R1900" i="5"/>
  <c r="F1900" i="5"/>
  <c r="H1816" i="5"/>
  <c r="R1816" i="5"/>
  <c r="G1808" i="5"/>
  <c r="J1808" i="5"/>
  <c r="I1780" i="5"/>
  <c r="I1776" i="5"/>
  <c r="E1776" i="5"/>
  <c r="X1776" i="5" s="1"/>
  <c r="E1736" i="5"/>
  <c r="X1736" i="5" s="1"/>
  <c r="G1736" i="5"/>
  <c r="H1732" i="5"/>
  <c r="F1732" i="5"/>
  <c r="I1732" i="5"/>
  <c r="J1732" i="5"/>
  <c r="E1732" i="5"/>
  <c r="X1732" i="5" s="1"/>
  <c r="R1664" i="5"/>
  <c r="I1664"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F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G1184" i="5"/>
  <c r="H1184" i="5"/>
  <c r="E1180" i="5"/>
  <c r="X1180" i="5" s="1"/>
  <c r="H1180" i="5"/>
  <c r="I1180" i="5"/>
  <c r="F1180" i="5"/>
  <c r="G1152" i="5"/>
  <c r="E1152" i="5"/>
  <c r="X1152" i="5" s="1"/>
  <c r="F1152" i="5"/>
  <c r="J1152" i="5"/>
  <c r="I1152" i="5"/>
  <c r="R1152" i="5"/>
  <c r="H1152" i="5"/>
  <c r="J1128" i="5"/>
  <c r="F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R1024" i="5"/>
  <c r="F1024" i="5"/>
  <c r="G1024" i="5"/>
  <c r="H1024" i="5"/>
  <c r="E1024" i="5"/>
  <c r="X1024" i="5" s="1"/>
  <c r="I1024" i="5"/>
  <c r="J1024" i="5"/>
  <c r="J1004" i="5"/>
  <c r="R1004" i="5"/>
  <c r="I1004" i="5"/>
  <c r="I996" i="5"/>
  <c r="G996" i="5"/>
  <c r="F996" i="5"/>
  <c r="H980" i="5"/>
  <c r="E980" i="5"/>
  <c r="X980" i="5" s="1"/>
  <c r="F980" i="5"/>
  <c r="H976" i="5"/>
  <c r="R976" i="5"/>
  <c r="J976" i="5"/>
  <c r="E976" i="5"/>
  <c r="X976" i="5" s="1"/>
  <c r="F976" i="5"/>
  <c r="G976" i="5"/>
  <c r="R960" i="5"/>
  <c r="J960" i="5"/>
  <c r="H960" i="5"/>
  <c r="E960" i="5"/>
  <c r="X960" i="5" s="1"/>
  <c r="G960" i="5"/>
  <c r="H948" i="5"/>
  <c r="I940" i="5"/>
  <c r="R940" i="5"/>
  <c r="F940" i="5"/>
  <c r="I932" i="5"/>
  <c r="J924" i="5"/>
  <c r="F924" i="5"/>
  <c r="I924" i="5"/>
  <c r="H924" i="5"/>
  <c r="R924" i="5"/>
  <c r="E924" i="5"/>
  <c r="X924" i="5" s="1"/>
  <c r="G924" i="5"/>
  <c r="E916" i="5"/>
  <c r="X916" i="5" s="1"/>
  <c r="R916" i="5"/>
  <c r="F916" i="5"/>
  <c r="H916" i="5"/>
  <c r="G916" i="5"/>
  <c r="R900" i="5"/>
  <c r="H900" i="5"/>
  <c r="I900" i="5"/>
  <c r="G900" i="5"/>
  <c r="J900" i="5"/>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F732" i="5"/>
  <c r="H732" i="5"/>
  <c r="F724" i="5"/>
  <c r="H724" i="5"/>
  <c r="I724" i="5"/>
  <c r="J724" i="5"/>
  <c r="R724" i="5"/>
  <c r="G724" i="5"/>
  <c r="E724" i="5"/>
  <c r="X724" i="5" s="1"/>
  <c r="J716" i="5"/>
  <c r="F716" i="5"/>
  <c r="E716" i="5"/>
  <c r="X716" i="5" s="1"/>
  <c r="H716" i="5"/>
  <c r="R716" i="5"/>
  <c r="G716" i="5"/>
  <c r="I716" i="5"/>
  <c r="F712" i="5"/>
  <c r="R704" i="5"/>
  <c r="G704" i="5"/>
  <c r="F704" i="5"/>
  <c r="I704" i="5"/>
  <c r="E704" i="5"/>
  <c r="X704" i="5" s="1"/>
  <c r="J684" i="5"/>
  <c r="F684" i="5"/>
  <c r="H668" i="5"/>
  <c r="J668" i="5"/>
  <c r="E648" i="5"/>
  <c r="X648" i="5" s="1"/>
  <c r="J648" i="5"/>
  <c r="E628" i="5"/>
  <c r="X628" i="5" s="1"/>
  <c r="H628" i="5"/>
  <c r="J628" i="5"/>
  <c r="I628" i="5"/>
  <c r="H620" i="5"/>
  <c r="R620" i="5"/>
  <c r="I620" i="5"/>
  <c r="J620" i="5"/>
  <c r="E620" i="5"/>
  <c r="X620" i="5" s="1"/>
  <c r="F620" i="5"/>
  <c r="R612" i="5"/>
  <c r="J612" i="5"/>
  <c r="F612" i="5"/>
  <c r="E612" i="5"/>
  <c r="X612" i="5" s="1"/>
  <c r="I612" i="5"/>
  <c r="G596" i="5"/>
  <c r="J596" i="5"/>
  <c r="I596" i="5"/>
  <c r="G580" i="5"/>
  <c r="E580" i="5"/>
  <c r="X580" i="5" s="1"/>
  <c r="I580" i="5"/>
  <c r="R580" i="5"/>
  <c r="H580" i="5"/>
  <c r="G572" i="5"/>
  <c r="F564" i="5"/>
  <c r="I564" i="5"/>
  <c r="E564" i="5"/>
  <c r="X564" i="5" s="1"/>
  <c r="R564" i="5"/>
  <c r="I507" i="5"/>
  <c r="J507" i="5"/>
  <c r="R427" i="5"/>
  <c r="J427" i="5"/>
  <c r="H427" i="5"/>
  <c r="X413" i="5"/>
  <c r="H469" i="5"/>
  <c r="J469" i="5"/>
  <c r="E469" i="5"/>
  <c r="X469" i="5" s="1"/>
  <c r="X237" i="5"/>
  <c r="X125" i="5"/>
  <c r="R507" i="5"/>
  <c r="X341" i="5"/>
  <c r="H425" i="5"/>
  <c r="G445" i="5"/>
  <c r="F441" i="5"/>
  <c r="J441" i="5"/>
  <c r="X325" i="5"/>
  <c r="X197" i="5"/>
  <c r="X7" i="5"/>
  <c r="X173" i="5"/>
  <c r="X317" i="5"/>
  <c r="X405" i="5"/>
  <c r="R469" i="5"/>
  <c r="J491" i="5"/>
  <c r="I491" i="5"/>
  <c r="F507" i="5"/>
  <c r="R521" i="5"/>
  <c r="H521" i="5"/>
  <c r="F533" i="5"/>
  <c r="R357" i="5"/>
  <c r="R481" i="5"/>
  <c r="R389" i="5"/>
  <c r="X245" i="5"/>
  <c r="X261" i="5"/>
  <c r="X349" i="5"/>
  <c r="R397" i="5"/>
  <c r="I443" i="5"/>
  <c r="H443" i="5"/>
  <c r="I453" i="5"/>
  <c r="J459" i="5"/>
  <c r="G459" i="5"/>
  <c r="J475" i="5"/>
  <c r="J505" i="5"/>
  <c r="F539" i="5"/>
  <c r="H1684" i="5"/>
  <c r="F1916" i="5"/>
  <c r="G1900" i="5"/>
  <c r="G1692" i="5"/>
  <c r="E1900" i="5"/>
  <c r="X1900" i="5" s="1"/>
  <c r="G1296" i="5"/>
  <c r="G1444" i="5"/>
  <c r="I1524" i="5"/>
  <c r="I1532" i="5"/>
  <c r="H1692" i="5"/>
  <c r="J1180" i="5"/>
  <c r="J425" i="5"/>
  <c r="R421" i="5"/>
  <c r="X101" i="5"/>
  <c r="X365" i="5"/>
  <c r="G457" i="5"/>
  <c r="I481" i="5"/>
  <c r="H505" i="5"/>
  <c r="G1064" i="5"/>
  <c r="H748" i="5"/>
  <c r="E1128" i="5"/>
  <c r="X1128" i="5" s="1"/>
  <c r="R996" i="5"/>
  <c r="F780" i="5"/>
  <c r="G792" i="5"/>
  <c r="H704" i="5"/>
  <c r="E996" i="5"/>
  <c r="X996" i="5" s="1"/>
  <c r="E523" i="5"/>
  <c r="X523" i="5" s="1"/>
  <c r="G628" i="5"/>
  <c r="J704" i="5"/>
  <c r="G748" i="5"/>
  <c r="J756" i="5"/>
  <c r="G776" i="5"/>
  <c r="E784" i="5"/>
  <c r="X784" i="5" s="1"/>
  <c r="F844" i="5"/>
  <c r="E884" i="5"/>
  <c r="X884" i="5" s="1"/>
  <c r="I976"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H1800" i="5"/>
  <c r="I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H1648" i="5"/>
  <c r="R1648" i="5"/>
  <c r="I1648" i="5"/>
  <c r="G1616" i="5"/>
  <c r="H1616" i="5"/>
  <c r="R1616" i="5"/>
  <c r="J1616" i="5"/>
  <c r="R1604" i="5"/>
  <c r="H1604" i="5"/>
  <c r="E1604" i="5"/>
  <c r="X1604" i="5" s="1"/>
  <c r="J1604"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J1016" i="5"/>
  <c r="G1016" i="5"/>
  <c r="I1000" i="5"/>
  <c r="G1000" i="5"/>
  <c r="E1000" i="5"/>
  <c r="X1000" i="5" s="1"/>
  <c r="H1000" i="5"/>
  <c r="F1000" i="5"/>
  <c r="R1000" i="5"/>
  <c r="I992" i="5"/>
  <c r="R984" i="5"/>
  <c r="E984" i="5"/>
  <c r="X984" i="5" s="1"/>
  <c r="J984" i="5"/>
  <c r="H984" i="5"/>
  <c r="F984" i="5"/>
  <c r="F972" i="5"/>
  <c r="H964" i="5"/>
  <c r="F964" i="5"/>
  <c r="E956" i="5"/>
  <c r="X956" i="5" s="1"/>
  <c r="H956" i="5"/>
  <c r="F956" i="5"/>
  <c r="J956" i="5"/>
  <c r="I936" i="5"/>
  <c r="F936" i="5"/>
  <c r="H936" i="5"/>
  <c r="G936" i="5"/>
  <c r="J936" i="5"/>
  <c r="E936" i="5"/>
  <c r="X936" i="5" s="1"/>
  <c r="G928" i="5"/>
  <c r="R912" i="5"/>
  <c r="I912" i="5"/>
  <c r="F904" i="5"/>
  <c r="H896" i="5"/>
  <c r="G896" i="5"/>
  <c r="J896" i="5"/>
  <c r="R896" i="5"/>
  <c r="I896" i="5"/>
  <c r="F896" i="5"/>
  <c r="G888" i="5"/>
  <c r="G880" i="5"/>
  <c r="F880" i="5"/>
  <c r="I880" i="5"/>
  <c r="H880" i="5"/>
  <c r="J880" i="5"/>
  <c r="E880" i="5"/>
  <c r="X880" i="5" s="1"/>
  <c r="H872" i="5"/>
  <c r="E872" i="5"/>
  <c r="X872" i="5" s="1"/>
  <c r="J872" i="5"/>
  <c r="G872" i="5"/>
  <c r="I872" i="5"/>
  <c r="R872" i="5"/>
  <c r="J856" i="5"/>
  <c r="E856" i="5"/>
  <c r="X856" i="5" s="1"/>
  <c r="E848" i="5"/>
  <c r="X848" i="5" s="1"/>
  <c r="I840" i="5"/>
  <c r="G840" i="5"/>
  <c r="F840" i="5"/>
  <c r="R840" i="5"/>
  <c r="J840" i="5"/>
  <c r="E840" i="5"/>
  <c r="X840" i="5" s="1"/>
  <c r="H840" i="5"/>
  <c r="H824" i="5"/>
  <c r="G824" i="5"/>
  <c r="J824" i="5"/>
  <c r="E824" i="5"/>
  <c r="X824" i="5" s="1"/>
  <c r="R820" i="5"/>
  <c r="R812" i="5"/>
  <c r="J804" i="5"/>
  <c r="F804" i="5"/>
  <c r="I804" i="5"/>
  <c r="E804" i="5"/>
  <c r="X804" i="5" s="1"/>
  <c r="H804" i="5"/>
  <c r="H788" i="5"/>
  <c r="E780" i="5"/>
  <c r="X780" i="5" s="1"/>
  <c r="J780" i="5"/>
  <c r="I780" i="5"/>
  <c r="G780" i="5"/>
  <c r="H772" i="5"/>
  <c r="G772" i="5"/>
  <c r="J772" i="5"/>
  <c r="F772" i="5"/>
  <c r="I772" i="5"/>
  <c r="R772" i="5"/>
  <c r="E768" i="5"/>
  <c r="X768" i="5" s="1"/>
  <c r="G768" i="5"/>
  <c r="H768" i="5"/>
  <c r="F768" i="5"/>
  <c r="R768" i="5"/>
  <c r="J760" i="5"/>
  <c r="R752" i="5"/>
  <c r="J752" i="5"/>
  <c r="E752" i="5"/>
  <c r="X752" i="5" s="1"/>
  <c r="I752" i="5"/>
  <c r="R744" i="5"/>
  <c r="G744" i="5"/>
  <c r="J744" i="5"/>
  <c r="E736" i="5"/>
  <c r="X736" i="5" s="1"/>
  <c r="G736" i="5"/>
  <c r="E728" i="5"/>
  <c r="X728" i="5" s="1"/>
  <c r="F728" i="5"/>
  <c r="H720" i="5"/>
  <c r="F708" i="5"/>
  <c r="E708" i="5"/>
  <c r="X708" i="5" s="1"/>
  <c r="R708" i="5"/>
  <c r="I708" i="5"/>
  <c r="J708" i="5"/>
  <c r="F700" i="5"/>
  <c r="E700" i="5"/>
  <c r="X700" i="5" s="1"/>
  <c r="R688" i="5"/>
  <c r="J688" i="5"/>
  <c r="E688" i="5"/>
  <c r="X688" i="5" s="1"/>
  <c r="H688" i="5"/>
  <c r="G688" i="5"/>
  <c r="I680" i="5"/>
  <c r="F680" i="5"/>
  <c r="J680" i="5"/>
  <c r="H680" i="5"/>
  <c r="R672" i="5"/>
  <c r="H672" i="5"/>
  <c r="I672" i="5"/>
  <c r="E664" i="5"/>
  <c r="X664" i="5" s="1"/>
  <c r="J664" i="5"/>
  <c r="R664" i="5"/>
  <c r="J652" i="5"/>
  <c r="R652" i="5"/>
  <c r="G652" i="5"/>
  <c r="H652" i="5"/>
  <c r="I652" i="5"/>
  <c r="E652" i="5"/>
  <c r="X652" i="5" s="1"/>
  <c r="I644" i="5"/>
  <c r="J644" i="5"/>
  <c r="E644" i="5"/>
  <c r="X644" i="5" s="1"/>
  <c r="F644" i="5"/>
  <c r="G632" i="5"/>
  <c r="F632" i="5"/>
  <c r="E632" i="5"/>
  <c r="X632" i="5" s="1"/>
  <c r="R632" i="5"/>
  <c r="J632" i="5"/>
  <c r="I632" i="5"/>
  <c r="I624" i="5"/>
  <c r="G624" i="5"/>
  <c r="F616" i="5"/>
  <c r="J608" i="5"/>
  <c r="H608" i="5"/>
  <c r="F600" i="5"/>
  <c r="E592" i="5"/>
  <c r="X592" i="5" s="1"/>
  <c r="I592" i="5"/>
  <c r="J592" i="5"/>
  <c r="I576" i="5"/>
  <c r="H576" i="5"/>
  <c r="F576" i="5"/>
  <c r="E576" i="5"/>
  <c r="X576" i="5" s="1"/>
  <c r="R576" i="5"/>
  <c r="F568" i="5"/>
  <c r="R341" i="5"/>
  <c r="X94" i="5"/>
  <c r="R94" i="5"/>
  <c r="G557" i="5"/>
  <c r="E553" i="5"/>
  <c r="X553" i="5" s="1"/>
  <c r="G553" i="5"/>
  <c r="H441" i="5"/>
  <c r="R441" i="5"/>
  <c r="E507" i="5"/>
  <c r="X507" i="5" s="1"/>
  <c r="G533" i="5"/>
  <c r="I505" i="5"/>
  <c r="X229" i="5"/>
  <c r="J523" i="5"/>
  <c r="R557" i="5"/>
  <c r="I497" i="5"/>
  <c r="I427" i="5"/>
  <c r="E481" i="5"/>
  <c r="X481" i="5" s="1"/>
  <c r="R457" i="5"/>
  <c r="R293" i="5"/>
  <c r="X157" i="5"/>
  <c r="R317" i="5"/>
  <c r="G469" i="5"/>
  <c r="G491" i="5"/>
  <c r="H507" i="5"/>
  <c r="G521" i="5"/>
  <c r="E533" i="5"/>
  <c r="X533" i="5" s="1"/>
  <c r="H533" i="5"/>
  <c r="E473" i="5"/>
  <c r="X473" i="5" s="1"/>
  <c r="E425" i="5"/>
  <c r="X425" i="5" s="1"/>
  <c r="R213" i="5"/>
  <c r="F457" i="5"/>
  <c r="H437" i="5"/>
  <c r="R181" i="5"/>
  <c r="G523" i="5"/>
  <c r="X39" i="5"/>
  <c r="R71" i="5"/>
  <c r="R101" i="5"/>
  <c r="R253" i="5"/>
  <c r="R443" i="5"/>
  <c r="I459" i="5"/>
  <c r="I475" i="5"/>
  <c r="F505" i="5"/>
  <c r="G539" i="5"/>
  <c r="E1956" i="5"/>
  <c r="X1956" i="5" s="1"/>
  <c r="I1956" i="5"/>
  <c r="E1052" i="5"/>
  <c r="X1052" i="5" s="1"/>
  <c r="I1556" i="5"/>
  <c r="E1564" i="5"/>
  <c r="X1564" i="5" s="1"/>
  <c r="E1684" i="5"/>
  <c r="X1684" i="5" s="1"/>
  <c r="J1900" i="5"/>
  <c r="R1956" i="5"/>
  <c r="F1444" i="5"/>
  <c r="F1532" i="5"/>
  <c r="F1692" i="5"/>
  <c r="E505" i="5"/>
  <c r="X505" i="5" s="1"/>
  <c r="R437" i="5"/>
  <c r="J457" i="5"/>
  <c r="G1248" i="5"/>
  <c r="I441" i="5"/>
  <c r="H457" i="5"/>
  <c r="G481" i="5"/>
  <c r="R553" i="5"/>
  <c r="R1064" i="5"/>
  <c r="R1180" i="5"/>
  <c r="G1336" i="5"/>
  <c r="F960" i="5"/>
  <c r="F776" i="5"/>
  <c r="R800" i="5"/>
  <c r="I664" i="5"/>
  <c r="J768" i="5"/>
  <c r="E836" i="5"/>
  <c r="X836" i="5" s="1"/>
  <c r="H632" i="5"/>
  <c r="I732" i="5"/>
  <c r="J672" i="5"/>
  <c r="J1000" i="5"/>
  <c r="F1004" i="5"/>
  <c r="H752" i="5"/>
  <c r="H708" i="5"/>
  <c r="G912" i="5"/>
  <c r="I523" i="5"/>
  <c r="R964" i="5"/>
  <c r="I1016" i="5"/>
  <c r="R804" i="5"/>
  <c r="H664" i="5"/>
  <c r="G564" i="5"/>
  <c r="J580" i="5"/>
  <c r="H592" i="5"/>
  <c r="G612" i="5"/>
  <c r="F628" i="5"/>
  <c r="F648" i="5"/>
  <c r="E672" i="5"/>
  <c r="X672" i="5" s="1"/>
  <c r="F688" i="5"/>
  <c r="H700" i="5"/>
  <c r="G732" i="5"/>
  <c r="E748" i="5"/>
  <c r="X748" i="5" s="1"/>
  <c r="I756" i="5"/>
  <c r="E772" i="5"/>
  <c r="X772" i="5" s="1"/>
  <c r="H784" i="5"/>
  <c r="I792" i="5"/>
  <c r="G836" i="5"/>
  <c r="E868" i="5"/>
  <c r="X868" i="5" s="1"/>
  <c r="R880" i="5"/>
  <c r="F912" i="5"/>
  <c r="F928" i="5"/>
  <c r="I956" i="5"/>
  <c r="G1004" i="5"/>
  <c r="G620" i="5"/>
  <c r="G1352" i="5"/>
  <c r="G804"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80" i="5"/>
  <c r="J1980" i="5"/>
  <c r="F1980" i="5"/>
  <c r="J2248" i="5"/>
  <c r="E2248" i="5"/>
  <c r="X2248" i="5" s="1"/>
  <c r="F2248" i="5"/>
  <c r="G2248"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386" i="5"/>
  <c r="I1332" i="5"/>
  <c r="G1252" i="5"/>
  <c r="E1252" i="5"/>
  <c r="X1252" i="5" s="1"/>
  <c r="H1124" i="5"/>
  <c r="E1124" i="5"/>
  <c r="X1124" i="5" s="1"/>
  <c r="G1295" i="5"/>
  <c r="I1231" i="5"/>
  <c r="J1167" i="5"/>
  <c r="I1103" i="5"/>
  <c r="R2358" i="5"/>
  <c r="J2364" i="5"/>
  <c r="H2464" i="5"/>
  <c r="R2218" i="5"/>
  <c r="G1228" i="5"/>
  <c r="J1432" i="5"/>
  <c r="F1432" i="5"/>
  <c r="R1400" i="5"/>
  <c r="H1400" i="5"/>
  <c r="H1368" i="5"/>
  <c r="E1368" i="5"/>
  <c r="X1368" i="5" s="1"/>
  <c r="F1196" i="5"/>
  <c r="R1196" i="5"/>
  <c r="J1356" i="5"/>
  <c r="R1091" i="5"/>
  <c r="E1179" i="5"/>
  <c r="X1179" i="5" s="1"/>
  <c r="H1179" i="5"/>
  <c r="J1851" i="5"/>
  <c r="J1995" i="5"/>
  <c r="H1654" i="5"/>
  <c r="R2151" i="5"/>
  <c r="H2328"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E1932" i="5"/>
  <c r="X1932" i="5" s="1"/>
  <c r="F1908" i="5"/>
  <c r="J1856" i="5"/>
  <c r="I1856" i="5"/>
  <c r="G1856" i="5"/>
  <c r="E1824" i="5"/>
  <c r="X1824" i="5" s="1"/>
  <c r="R1824" i="5"/>
  <c r="J1824" i="5"/>
  <c r="I1808" i="5"/>
  <c r="R1808" i="5"/>
  <c r="F1804" i="5"/>
  <c r="I1784" i="5"/>
  <c r="E1784" i="5"/>
  <c r="X1784" i="5" s="1"/>
  <c r="J1784" i="5"/>
  <c r="G1780" i="5"/>
  <c r="F1780" i="5"/>
  <c r="J1776" i="5"/>
  <c r="H1776" i="5"/>
  <c r="F1776" i="5"/>
  <c r="R1776" i="5"/>
  <c r="E1764" i="5"/>
  <c r="X1764" i="5" s="1"/>
  <c r="F1764" i="5"/>
  <c r="R1764" i="5"/>
  <c r="I1752" i="5"/>
  <c r="E1740" i="5"/>
  <c r="X1740" i="5" s="1"/>
  <c r="F1740" i="5"/>
  <c r="R1736" i="5"/>
  <c r="H1736" i="5"/>
  <c r="R1728" i="5"/>
  <c r="J1728" i="5"/>
  <c r="J1716" i="5"/>
  <c r="F1716" i="5"/>
  <c r="E1716" i="5"/>
  <c r="X1716" i="5" s="1"/>
  <c r="H1704" i="5"/>
  <c r="G1704" i="5"/>
  <c r="F2412" i="5"/>
  <c r="H2240" i="5"/>
  <c r="I2418" i="5"/>
  <c r="J1087" i="5"/>
  <c r="H1273" i="5"/>
  <c r="H1332" i="5"/>
  <c r="I1124" i="5"/>
  <c r="E1295" i="5"/>
  <c r="X1295" i="5" s="1"/>
  <c r="R1231" i="5"/>
  <c r="G1167" i="5"/>
  <c r="R2486" i="5"/>
  <c r="E1228" i="5"/>
  <c r="X1228" i="5" s="1"/>
  <c r="R2484" i="5"/>
  <c r="R2426" i="5"/>
  <c r="I2378" i="5"/>
  <c r="R1924" i="5"/>
  <c r="R1432" i="5"/>
  <c r="J1400" i="5"/>
  <c r="G1196" i="5"/>
  <c r="I1915" i="5"/>
  <c r="G1091" i="5"/>
  <c r="R1179" i="5"/>
  <c r="R1536" i="5"/>
  <c r="J1664" i="5"/>
  <c r="F1616" i="5"/>
  <c r="R1528" i="5"/>
  <c r="J1528" i="5"/>
  <c r="I1512" i="5"/>
  <c r="H1512" i="5"/>
  <c r="F1664" i="5"/>
  <c r="E1616" i="5"/>
  <c r="X1616" i="5" s="1"/>
  <c r="G1664" i="5"/>
  <c r="R1344" i="5"/>
  <c r="E1288" i="5"/>
  <c r="X1288" i="5" s="1"/>
  <c r="I1344" i="5"/>
  <c r="E1344" i="5"/>
  <c r="X1344" i="5" s="1"/>
  <c r="H1344" i="5"/>
  <c r="J1288" i="5"/>
  <c r="E1600" i="5"/>
  <c r="X1600" i="5" s="1"/>
  <c r="G1604" i="5"/>
  <c r="G1168" i="5"/>
  <c r="G1180" i="5"/>
  <c r="G1496" i="5"/>
  <c r="G1492" i="5"/>
  <c r="G1084" i="5"/>
  <c r="J1532" i="5"/>
  <c r="H1492" i="5"/>
  <c r="J1684" i="5"/>
  <c r="G1556" i="5"/>
  <c r="H1536" i="5"/>
  <c r="J1552" i="5"/>
  <c r="E1552" i="5"/>
  <c r="X1552" i="5" s="1"/>
  <c r="F1576" i="5"/>
  <c r="F1496"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R12" i="5"/>
  <c r="R68" i="5"/>
  <c r="H1164" i="5"/>
  <c r="R1164" i="5"/>
  <c r="J1164" i="5"/>
  <c r="F1164" i="5"/>
  <c r="I1279" i="5"/>
  <c r="J1279" i="5"/>
  <c r="G2210" i="5"/>
  <c r="R2210" i="5"/>
  <c r="R2242" i="5"/>
  <c r="I2242" i="5"/>
  <c r="F2258" i="5"/>
  <c r="G2258" i="5"/>
  <c r="I2346" i="5"/>
  <c r="H2346"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2020" i="5"/>
  <c r="F2020" i="5"/>
  <c r="F2387" i="5"/>
  <c r="R2387" i="5"/>
  <c r="E2454" i="5"/>
  <c r="X2454" i="5" s="1"/>
  <c r="R2436" i="5"/>
  <c r="F2380" i="5"/>
  <c r="J2268" i="5"/>
  <c r="F2268" i="5"/>
  <c r="H2488" i="5"/>
  <c r="G2418" i="5"/>
  <c r="G2402" i="5"/>
  <c r="J2386" i="5"/>
  <c r="R2364" i="5"/>
  <c r="E2432" i="5"/>
  <c r="X2432" i="5" s="1"/>
  <c r="H2336" i="5"/>
  <c r="R2204" i="5"/>
  <c r="X16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106" i="5"/>
  <c r="X2106" i="5" s="1"/>
  <c r="R2106" i="5"/>
  <c r="I2106" i="5"/>
  <c r="G2154" i="5"/>
  <c r="R2154" i="5"/>
  <c r="R20" i="5"/>
  <c r="X20" i="5"/>
  <c r="R124" i="5"/>
  <c r="G1017" i="5"/>
  <c r="R1017" i="5"/>
  <c r="R1145" i="5"/>
  <c r="G1145" i="5"/>
  <c r="E1145" i="5"/>
  <c r="X1145" i="5" s="1"/>
  <c r="G1292" i="5"/>
  <c r="H1292" i="5"/>
  <c r="F1380" i="5"/>
  <c r="I1380" i="5"/>
  <c r="H2178" i="5"/>
  <c r="G2178" i="5"/>
  <c r="H2194" i="5"/>
  <c r="J2194" i="5"/>
  <c r="F2298" i="5"/>
  <c r="J2298" i="5"/>
  <c r="R2314" i="5"/>
  <c r="I2314" i="5"/>
  <c r="J2314" i="5"/>
  <c r="R2330" i="5"/>
  <c r="H2330" i="5"/>
  <c r="H2224" i="5"/>
  <c r="G2224" i="5"/>
  <c r="H2288" i="5"/>
  <c r="F2288" i="5"/>
  <c r="I2288" i="5"/>
  <c r="F2352" i="5"/>
  <c r="G2352" i="5"/>
  <c r="J2400" i="5"/>
  <c r="R2400" i="5"/>
  <c r="F2448" i="5"/>
  <c r="G2448" i="5"/>
  <c r="G2220" i="5"/>
  <c r="F2220" i="5"/>
  <c r="I2284" i="5"/>
  <c r="J2284" i="5"/>
  <c r="G2284" i="5"/>
  <c r="E2332" i="5"/>
  <c r="X2332" i="5" s="1"/>
  <c r="F2332" i="5"/>
  <c r="R2396" i="5"/>
  <c r="J2396" i="5"/>
  <c r="G2476" i="5"/>
  <c r="R2014" i="5"/>
  <c r="I2014" i="5"/>
  <c r="E2030" i="5"/>
  <c r="X2030" i="5" s="1"/>
  <c r="R2030" i="5"/>
  <c r="G2070" i="5"/>
  <c r="F2070" i="5"/>
  <c r="H2102" i="5"/>
  <c r="J2102" i="5"/>
  <c r="I2118" i="5"/>
  <c r="F2118" i="5"/>
  <c r="J2118" i="5"/>
  <c r="R2134" i="5"/>
  <c r="J2134" i="5"/>
  <c r="G2158" i="5"/>
  <c r="H2158" i="5"/>
  <c r="I2158" i="5"/>
  <c r="R2158" i="5"/>
  <c r="G2174" i="5"/>
  <c r="H2174"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J2418" i="5"/>
  <c r="H2402" i="5"/>
  <c r="E2386" i="5"/>
  <c r="X2386" i="5" s="1"/>
  <c r="I2298" i="5"/>
  <c r="H2298" i="5"/>
  <c r="R2282" i="5"/>
  <c r="R1292" i="5"/>
  <c r="X140" i="5"/>
  <c r="X124" i="5"/>
  <c r="R92" i="5"/>
  <c r="G1236" i="5"/>
  <c r="G1408" i="5"/>
  <c r="J1376" i="5"/>
  <c r="I2406" i="5"/>
  <c r="H2390" i="5"/>
  <c r="F2390" i="5"/>
  <c r="R2374" i="5"/>
  <c r="R2278" i="5"/>
  <c r="I2278" i="5"/>
  <c r="G2086" i="5"/>
  <c r="E2086" i="5"/>
  <c r="X2086" i="5" s="1"/>
  <c r="H2364" i="5"/>
  <c r="R2332" i="5"/>
  <c r="I2432" i="5"/>
  <c r="J2336" i="5"/>
  <c r="G1412" i="5"/>
  <c r="J1380" i="5"/>
  <c r="G1036" i="5"/>
  <c r="H2438" i="5"/>
  <c r="J2174" i="5"/>
  <c r="F2174" i="5"/>
  <c r="H2134" i="5"/>
  <c r="H2070" i="5"/>
  <c r="H2284" i="5"/>
  <c r="G2384" i="5"/>
  <c r="R2224" i="5"/>
  <c r="E2258" i="5"/>
  <c r="X2258" i="5" s="1"/>
  <c r="F1145" i="5"/>
  <c r="R148" i="5"/>
  <c r="X68" i="5"/>
  <c r="I1204" i="5"/>
  <c r="R2326" i="5"/>
  <c r="H2262"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E2418" i="5"/>
  <c r="X2418" i="5" s="1"/>
  <c r="J2402" i="5"/>
  <c r="I2386" i="5"/>
  <c r="R2298" i="5"/>
  <c r="F2282" i="5"/>
  <c r="I2282" i="5"/>
  <c r="J1292" i="5"/>
  <c r="H1017" i="5"/>
  <c r="R140" i="5"/>
  <c r="X12" i="5"/>
  <c r="E1236" i="5"/>
  <c r="X1236" i="5" s="1"/>
  <c r="E1111" i="5"/>
  <c r="X1111" i="5" s="1"/>
  <c r="F1408" i="5"/>
  <c r="G1376" i="5"/>
  <c r="H2406" i="5"/>
  <c r="I2390" i="5"/>
  <c r="G2374" i="5"/>
  <c r="E2374" i="5"/>
  <c r="X2374" i="5" s="1"/>
  <c r="E2278" i="5"/>
  <c r="X2278" i="5" s="1"/>
  <c r="H2086" i="5"/>
  <c r="J2086" i="5"/>
  <c r="G2364" i="5"/>
  <c r="J2332" i="5"/>
  <c r="I2332" i="5"/>
  <c r="G2336" i="5"/>
  <c r="I2336" i="5"/>
  <c r="E1036" i="5"/>
  <c r="X1036" i="5" s="1"/>
  <c r="J2438" i="5"/>
  <c r="G2262" i="5"/>
  <c r="R2174" i="5"/>
  <c r="J2158" i="5"/>
  <c r="G2134" i="5"/>
  <c r="R2070" i="5"/>
  <c r="E1268" i="5"/>
  <c r="X1268" i="5" s="1"/>
  <c r="R2284" i="5"/>
  <c r="F2384" i="5"/>
  <c r="R116" i="5"/>
  <c r="R1204" i="5"/>
  <c r="H1132" i="5"/>
  <c r="J2470" i="5"/>
  <c r="E2326" i="5"/>
  <c r="X2326" i="5" s="1"/>
  <c r="E2262" i="5"/>
  <c r="X2262" i="5" s="1"/>
  <c r="F2468" i="5"/>
  <c r="G2316" i="5"/>
  <c r="J2450" i="5"/>
  <c r="E2330" i="5"/>
  <c r="X2330" i="5" s="1"/>
  <c r="F2314" i="5"/>
  <c r="R2226" i="5"/>
  <c r="I2194" i="5"/>
  <c r="I1436" i="5"/>
  <c r="E1287" i="5"/>
  <c r="X1287" i="5" s="1"/>
  <c r="J1671" i="5"/>
  <c r="G1416" i="5"/>
  <c r="E1416" i="5"/>
  <c r="X1416" i="5" s="1"/>
  <c r="H1172" i="5"/>
  <c r="E1172" i="5"/>
  <c r="X1172" i="5" s="1"/>
  <c r="X100" i="5"/>
  <c r="E1356" i="5"/>
  <c r="X1356" i="5" s="1"/>
  <c r="H1356" i="5"/>
  <c r="F1356" i="5"/>
  <c r="F1388" i="5"/>
  <c r="J1388" i="5"/>
  <c r="F2340" i="5"/>
  <c r="H2340" i="5"/>
  <c r="I2412" i="5"/>
  <c r="E2300" i="5"/>
  <c r="X2300" i="5" s="1"/>
  <c r="G2240" i="5"/>
  <c r="F1087" i="5"/>
  <c r="J1273" i="5"/>
  <c r="R1332" i="5"/>
  <c r="G2358" i="5"/>
  <c r="F2458" i="5"/>
  <c r="G2234" i="5"/>
  <c r="J1228" i="5"/>
  <c r="J2410" i="5"/>
  <c r="X132" i="5"/>
  <c r="G1356" i="5"/>
  <c r="I1047" i="5"/>
  <c r="R1108" i="5"/>
  <c r="J1108" i="5"/>
  <c r="H1079" i="5"/>
  <c r="F1079" i="5"/>
  <c r="E1335" i="5"/>
  <c r="X1335" i="5" s="1"/>
  <c r="G1335" i="5"/>
  <c r="R1335" i="5"/>
  <c r="G2018" i="5"/>
  <c r="I1580" i="5"/>
  <c r="J1473" i="5"/>
  <c r="X127" i="5"/>
  <c r="R1281" i="5"/>
  <c r="J1220" i="5"/>
  <c r="R1220" i="5"/>
  <c r="E1132" i="5"/>
  <c r="X1132" i="5" s="1"/>
  <c r="J1132" i="5"/>
  <c r="H1408" i="5"/>
  <c r="E1408" i="5"/>
  <c r="X1408" i="5" s="1"/>
  <c r="H1236" i="5"/>
  <c r="F1236" i="5"/>
  <c r="H1271" i="5"/>
  <c r="I1271" i="5"/>
  <c r="H1204" i="5"/>
  <c r="G1204" i="5"/>
  <c r="R2042" i="5"/>
  <c r="E2042" i="5"/>
  <c r="X2042" i="5" s="1"/>
  <c r="G2138" i="5"/>
  <c r="I2138" i="5"/>
  <c r="X116" i="5"/>
  <c r="J1036" i="5"/>
  <c r="I1036" i="5"/>
  <c r="G1372" i="5"/>
  <c r="F1372" i="5"/>
  <c r="J1404" i="5"/>
  <c r="R1404" i="5"/>
  <c r="R1436" i="5"/>
  <c r="G1436" i="5"/>
  <c r="E2226" i="5"/>
  <c r="X2226" i="5" s="1"/>
  <c r="G2226" i="5"/>
  <c r="E2242" i="5"/>
  <c r="X2242" i="5" s="1"/>
  <c r="F2242" i="5"/>
  <c r="R2258" i="5"/>
  <c r="J2346" i="5"/>
  <c r="F2346" i="5"/>
  <c r="G2346" i="5"/>
  <c r="G2386" i="5"/>
  <c r="H2386" i="5"/>
  <c r="R2402" i="5"/>
  <c r="E2402" i="5"/>
  <c r="X2402" i="5" s="1"/>
  <c r="H2418" i="5"/>
  <c r="R2418" i="5"/>
  <c r="G2488" i="5"/>
  <c r="E2488" i="5"/>
  <c r="X2488" i="5" s="1"/>
  <c r="R2488" i="5"/>
  <c r="R2316" i="5"/>
  <c r="E2316" i="5"/>
  <c r="X2316" i="5" s="1"/>
  <c r="I2364" i="5"/>
  <c r="F2364" i="5"/>
  <c r="R1333" i="5"/>
  <c r="H1333" i="5"/>
  <c r="E2221" i="5"/>
  <c r="X2221" i="5" s="1"/>
  <c r="I2221" i="5"/>
  <c r="E1373" i="5"/>
  <c r="X1373" i="5" s="1"/>
  <c r="J1373" i="5"/>
  <c r="G1317" i="5"/>
  <c r="H1317" i="5"/>
  <c r="E1185" i="5"/>
  <c r="X1185" i="5" s="1"/>
  <c r="H1185" i="5"/>
  <c r="R1049" i="5"/>
  <c r="H1049" i="5"/>
  <c r="R677" i="5"/>
  <c r="G677" i="5"/>
  <c r="H589" i="5"/>
  <c r="J589" i="5"/>
  <c r="F511" i="5"/>
  <c r="G511" i="5"/>
  <c r="R415" i="5"/>
  <c r="G1111" i="5"/>
  <c r="F1229" i="5"/>
  <c r="G2024" i="5"/>
  <c r="H2024" i="5"/>
  <c r="H1758" i="5"/>
  <c r="I1758" i="5"/>
  <c r="R2067" i="5"/>
  <c r="J2067" i="5"/>
  <c r="E2067" i="5"/>
  <c r="X2067" i="5" s="1"/>
  <c r="F1976" i="5"/>
  <c r="I1976" i="5"/>
  <c r="G2128" i="5"/>
  <c r="F2128" i="5"/>
  <c r="I2128" i="5"/>
  <c r="G1330" i="5"/>
  <c r="I1330" i="5"/>
  <c r="H1330" i="5"/>
  <c r="R1671" i="5"/>
  <c r="I1671" i="5"/>
  <c r="J1330" i="5"/>
  <c r="E2024" i="5"/>
  <c r="X2024" i="5" s="1"/>
  <c r="J1447" i="5"/>
  <c r="H1976" i="5"/>
  <c r="E1896" i="5"/>
  <c r="X1896" i="5" s="1"/>
  <c r="E2017" i="5"/>
  <c r="X2017" i="5" s="1"/>
  <c r="H2017" i="5"/>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X367" i="5"/>
  <c r="H2279" i="5"/>
  <c r="F2409" i="5"/>
  <c r="F1772" i="5"/>
  <c r="G1772" i="5"/>
  <c r="G1960" i="5"/>
  <c r="E1960" i="5"/>
  <c r="X1960" i="5" s="1"/>
  <c r="H1960" i="5"/>
  <c r="G2344" i="5"/>
  <c r="I2344" i="5"/>
  <c r="H2047" i="5"/>
  <c r="G2047" i="5"/>
  <c r="R1522" i="5"/>
  <c r="I1522" i="5"/>
  <c r="J1384" i="5"/>
  <c r="H1188" i="5"/>
  <c r="I2020" i="5"/>
  <c r="G1758" i="5"/>
  <c r="F2344" i="5"/>
  <c r="I2024" i="5"/>
  <c r="H1148" i="5"/>
  <c r="J2128" i="5"/>
  <c r="J1960" i="5"/>
  <c r="I1050" i="5"/>
  <c r="F1050" i="5"/>
  <c r="R1612" i="5"/>
  <c r="E1612" i="5"/>
  <c r="X1612" i="5" s="1"/>
  <c r="R2465" i="5"/>
  <c r="J2465"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F1960" i="5"/>
  <c r="R1976" i="5"/>
  <c r="I1772" i="5"/>
  <c r="R1503" i="5"/>
  <c r="F1031" i="5"/>
  <c r="J1031" i="5"/>
  <c r="G1092" i="5"/>
  <c r="J1092" i="5"/>
  <c r="J1287" i="5"/>
  <c r="H1287" i="5"/>
  <c r="R1287" i="5"/>
  <c r="I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R1836" i="5"/>
  <c r="E1836" i="5"/>
  <c r="X1836" i="5" s="1"/>
  <c r="J1836" i="5"/>
  <c r="G1840" i="5"/>
  <c r="G1572" i="5"/>
  <c r="J1572" i="5"/>
  <c r="F1572" i="5"/>
  <c r="R1572" i="5"/>
  <c r="I1572" i="5"/>
  <c r="H1572" i="5"/>
  <c r="J2088" i="5"/>
  <c r="G2088" i="5"/>
  <c r="E2088" i="5"/>
  <c r="X2088" i="5" s="1"/>
  <c r="I2088" i="5"/>
  <c r="F2088"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I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G2277" i="5"/>
  <c r="R2277" i="5"/>
  <c r="F2277" i="5"/>
  <c r="F2265" i="5"/>
  <c r="R2265" i="5"/>
  <c r="J2265" i="5"/>
  <c r="I2265" i="5"/>
  <c r="G2265" i="5"/>
  <c r="E2237" i="5"/>
  <c r="X2237" i="5" s="1"/>
  <c r="H2237" i="5"/>
  <c r="J2237" i="5"/>
  <c r="R2237" i="5"/>
  <c r="I2237" i="5"/>
  <c r="I2217" i="5"/>
  <c r="J2181" i="5"/>
  <c r="E2181" i="5"/>
  <c r="X2181" i="5" s="1"/>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J2037" i="5"/>
  <c r="G2037" i="5"/>
  <c r="R2021" i="5"/>
  <c r="H2021" i="5"/>
  <c r="J2021"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R1825" i="5"/>
  <c r="I1825" i="5"/>
  <c r="R1809" i="5"/>
  <c r="E1809" i="5"/>
  <c r="X1809" i="5" s="1"/>
  <c r="H1809" i="5"/>
  <c r="I1809" i="5"/>
  <c r="G1809" i="5"/>
  <c r="R1797" i="5"/>
  <c r="J1797" i="5"/>
  <c r="H1797" i="5"/>
  <c r="E1797" i="5"/>
  <c r="X1797" i="5" s="1"/>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F1021" i="5"/>
  <c r="H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17" i="5"/>
  <c r="R617" i="5"/>
  <c r="I617" i="5"/>
  <c r="E617" i="5"/>
  <c r="X617" i="5" s="1"/>
  <c r="F617" i="5"/>
  <c r="G617" i="5"/>
  <c r="F605" i="5"/>
  <c r="I605" i="5"/>
  <c r="E605" i="5"/>
  <c r="X605" i="5" s="1"/>
  <c r="R605" i="5"/>
  <c r="J593" i="5"/>
  <c r="R593" i="5"/>
  <c r="J559" i="5"/>
  <c r="R495" i="5"/>
  <c r="G495" i="5"/>
  <c r="J495" i="5"/>
  <c r="E495" i="5"/>
  <c r="X495" i="5" s="1"/>
  <c r="R375" i="5"/>
  <c r="X375" i="5"/>
  <c r="X319" i="5"/>
  <c r="R303" i="5"/>
  <c r="R247" i="5"/>
  <c r="X247" i="5"/>
  <c r="R223" i="5"/>
  <c r="X223" i="5"/>
  <c r="X199" i="5"/>
  <c r="R199" i="5"/>
  <c r="X175" i="5"/>
  <c r="X143" i="5"/>
  <c r="R143" i="5"/>
  <c r="R135" i="5"/>
  <c r="X135" i="5"/>
  <c r="X111" i="5"/>
  <c r="R111" i="5"/>
  <c r="X89" i="5"/>
  <c r="R89" i="5"/>
  <c r="X73" i="5"/>
  <c r="R49" i="5"/>
  <c r="X49" i="5"/>
  <c r="X17" i="5"/>
  <c r="F1565" i="5"/>
  <c r="G1825" i="5"/>
  <c r="H1825" i="5"/>
  <c r="R1557" i="5"/>
  <c r="J1825" i="5"/>
  <c r="F2245" i="5"/>
  <c r="F1469" i="5"/>
  <c r="R1469" i="5"/>
  <c r="F1653" i="5"/>
  <c r="R949" i="5"/>
  <c r="F701" i="5"/>
  <c r="R2441" i="5"/>
  <c r="R2353" i="5"/>
  <c r="E1761" i="5"/>
  <c r="X1761" i="5" s="1"/>
  <c r="J965" i="5"/>
  <c r="E793" i="5"/>
  <c r="X793" i="5" s="1"/>
  <c r="H593" i="5"/>
  <c r="H925" i="5"/>
  <c r="E569" i="5"/>
  <c r="X569" i="5" s="1"/>
  <c r="G1565" i="5"/>
  <c r="X159" i="5"/>
  <c r="H605" i="5"/>
  <c r="G717" i="5"/>
  <c r="I785" i="5"/>
  <c r="H949" i="5"/>
  <c r="I1121" i="5"/>
  <c r="R2101" i="5"/>
  <c r="J2317" i="5"/>
  <c r="E2353" i="5"/>
  <c r="X2353" i="5" s="1"/>
  <c r="H1413" i="5"/>
  <c r="G669" i="5"/>
  <c r="G1106" i="5"/>
  <c r="J1106" i="5"/>
  <c r="F2489" i="5"/>
  <c r="I2489" i="5"/>
  <c r="G2489" i="5"/>
  <c r="G2481" i="5"/>
  <c r="I2481"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R407" i="5"/>
  <c r="X327" i="5"/>
  <c r="R327" i="5"/>
  <c r="X295" i="5"/>
  <c r="X271" i="5"/>
  <c r="R271" i="5"/>
  <c r="R239" i="5"/>
  <c r="X215" i="5"/>
  <c r="R119" i="5"/>
  <c r="X119" i="5"/>
  <c r="R95" i="5"/>
  <c r="X95" i="5"/>
  <c r="X81" i="5"/>
  <c r="R65" i="5"/>
  <c r="X65" i="5"/>
  <c r="X57" i="5"/>
  <c r="R57" i="5"/>
  <c r="X9" i="5"/>
  <c r="R9" i="5"/>
  <c r="G1473" i="5"/>
  <c r="F1105" i="5"/>
  <c r="H2433" i="5"/>
  <c r="I1637" i="5"/>
  <c r="H1173" i="5"/>
  <c r="E1377" i="5"/>
  <c r="X1377" i="5" s="1"/>
  <c r="X183" i="5"/>
  <c r="F657" i="5"/>
  <c r="F793" i="5"/>
  <c r="H1573" i="5"/>
  <c r="R2257" i="5"/>
  <c r="J937" i="5"/>
  <c r="G1445" i="5"/>
  <c r="X25" i="5"/>
  <c r="G685" i="5"/>
  <c r="E757" i="5"/>
  <c r="X757" i="5" s="1"/>
  <c r="E801" i="5"/>
  <c r="X801" i="5" s="1"/>
  <c r="F877" i="5"/>
  <c r="J945" i="5"/>
  <c r="R1109" i="5"/>
  <c r="F1125" i="5"/>
  <c r="H1325" i="5"/>
  <c r="E1353" i="5"/>
  <c r="X1353" i="5" s="1"/>
  <c r="H1385" i="5"/>
  <c r="R1629" i="5"/>
  <c r="R1677" i="5"/>
  <c r="I1797" i="5"/>
  <c r="H1873" i="5"/>
  <c r="E2037" i="5"/>
  <c r="X2037" i="5" s="1"/>
  <c r="G2325" i="5"/>
  <c r="G1141" i="5"/>
  <c r="G873" i="5"/>
  <c r="R789" i="5"/>
  <c r="J657" i="5"/>
  <c r="H1453" i="5"/>
  <c r="F829" i="5"/>
  <c r="I1945" i="5"/>
  <c r="R705" i="5"/>
  <c r="H1105" i="5"/>
  <c r="E1733" i="5"/>
  <c r="X1733" i="5" s="1"/>
  <c r="F1801" i="5"/>
  <c r="F1199" i="5"/>
  <c r="R1199" i="5"/>
  <c r="J1327" i="5"/>
  <c r="G13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H2073" i="5"/>
  <c r="E2061" i="5"/>
  <c r="X2061" i="5" s="1"/>
  <c r="F2061" i="5"/>
  <c r="I2061" i="5"/>
  <c r="G2061" i="5"/>
  <c r="R2061" i="5"/>
  <c r="H2061"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X415" i="5"/>
  <c r="R383" i="5"/>
  <c r="X351" i="5"/>
  <c r="R351" i="5"/>
  <c r="X335" i="5"/>
  <c r="R335" i="5"/>
  <c r="R311" i="5"/>
  <c r="X311" i="5"/>
  <c r="R287" i="5"/>
  <c r="X255" i="5"/>
  <c r="R255" i="5"/>
  <c r="X207" i="5"/>
  <c r="R183" i="5"/>
  <c r="X151" i="5"/>
  <c r="R103" i="5"/>
  <c r="X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J1681" i="5"/>
  <c r="R1805" i="5"/>
  <c r="E1197" i="5"/>
  <c r="X1197" i="5" s="1"/>
  <c r="J605" i="5"/>
  <c r="H617" i="5"/>
  <c r="J1397" i="5"/>
  <c r="E685" i="5"/>
  <c r="X685" i="5" s="1"/>
  <c r="I857" i="5"/>
  <c r="R1009" i="5"/>
  <c r="E869" i="5"/>
  <c r="X869" i="5" s="1"/>
  <c r="J2185" i="5"/>
  <c r="I901" i="5"/>
  <c r="H1375" i="5"/>
  <c r="R657" i="5"/>
  <c r="I495" i="5"/>
  <c r="F593" i="5"/>
  <c r="I1089" i="5"/>
  <c r="E1553" i="5"/>
  <c r="X1553" i="5" s="1"/>
  <c r="R2005" i="5"/>
  <c r="I1705" i="5"/>
  <c r="I1841" i="5"/>
  <c r="J1669" i="5"/>
  <c r="H1981" i="5"/>
  <c r="R33" i="5"/>
  <c r="X303"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873" i="5"/>
  <c r="H909" i="5"/>
  <c r="I937" i="5"/>
  <c r="F989" i="5"/>
  <c r="R175" i="5"/>
  <c r="R207" i="5"/>
  <c r="I609" i="5"/>
  <c r="J737" i="5"/>
  <c r="I865" i="5"/>
  <c r="J1025" i="5"/>
  <c r="E1709" i="5"/>
  <c r="X1709"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R419" i="5"/>
  <c r="X393" i="5"/>
  <c r="R241" i="5"/>
  <c r="X145" i="5"/>
  <c r="R59" i="5"/>
  <c r="I1032" i="5"/>
  <c r="R409" i="5"/>
  <c r="H1028" i="5"/>
  <c r="G1028" i="5"/>
  <c r="I1028"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R451" i="5"/>
  <c r="E1044" i="5"/>
  <c r="X1044" i="5" s="1"/>
  <c r="I1044" i="5"/>
  <c r="E1175" i="5"/>
  <c r="X1175" i="5" s="1"/>
  <c r="F1076" i="5"/>
  <c r="E1076" i="5"/>
  <c r="X1076" i="5" s="1"/>
  <c r="R28" i="5"/>
  <c r="X60" i="5"/>
  <c r="R60" i="5"/>
  <c r="R84" i="5"/>
  <c r="X84" i="5"/>
  <c r="X108" i="5"/>
  <c r="X156" i="5"/>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G1398" i="5"/>
  <c r="J1398" i="5"/>
  <c r="E1398" i="5"/>
  <c r="X1398" i="5" s="1"/>
  <c r="F1398" i="5"/>
  <c r="E1864" i="5"/>
  <c r="X1864" i="5" s="1"/>
  <c r="H1864" i="5"/>
  <c r="H2120" i="5"/>
  <c r="I2120" i="5"/>
  <c r="G1160" i="5"/>
  <c r="I1160" i="5"/>
  <c r="R1160" i="5"/>
  <c r="I2466" i="5"/>
  <c r="H2466" i="5"/>
  <c r="E2466" i="5"/>
  <c r="X2466" i="5" s="1"/>
  <c r="I2334" i="5"/>
  <c r="J2334" i="5"/>
  <c r="H674" i="5"/>
  <c r="J674" i="5"/>
  <c r="R313" i="5"/>
  <c r="X137" i="5"/>
  <c r="X91" i="5"/>
  <c r="R19" i="5"/>
  <c r="R467" i="5"/>
  <c r="G1424" i="5"/>
  <c r="F1392" i="5"/>
  <c r="F1360" i="5"/>
  <c r="J1351" i="5"/>
  <c r="I2274" i="5"/>
  <c r="R1260" i="5"/>
  <c r="J1223" i="5"/>
  <c r="J1630" i="5"/>
  <c r="H1160" i="5"/>
  <c r="E1374" i="5"/>
  <c r="X1374" i="5" s="1"/>
  <c r="R51" i="5"/>
  <c r="X4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2040" i="5"/>
  <c r="J2040" i="5"/>
  <c r="E2303" i="5"/>
  <c r="X2303" i="5" s="1"/>
  <c r="G2303" i="5"/>
  <c r="I2443" i="5"/>
  <c r="F2443" i="5"/>
  <c r="G2443" i="5"/>
  <c r="J2003" i="5"/>
  <c r="G2003" i="5"/>
  <c r="H1599" i="5"/>
  <c r="H2344" i="5"/>
  <c r="F1599" i="5"/>
  <c r="I2151" i="5"/>
  <c r="G1151"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H1842" i="5"/>
  <c r="I1830" i="5"/>
  <c r="E1830" i="5"/>
  <c r="X1830" i="5" s="1"/>
  <c r="H1830" i="5"/>
  <c r="F1830" i="5"/>
  <c r="R1830" i="5"/>
  <c r="J1830" i="5"/>
  <c r="F1818" i="5"/>
  <c r="R1818" i="5"/>
  <c r="G1818" i="5"/>
  <c r="J1818" i="5"/>
  <c r="E1818" i="5"/>
  <c r="X1818" i="5" s="1"/>
  <c r="I1818" i="5"/>
  <c r="J1802" i="5"/>
  <c r="H1802" i="5"/>
  <c r="I1802" i="5"/>
  <c r="F1802" i="5"/>
  <c r="R1802" i="5"/>
  <c r="R1762" i="5"/>
  <c r="F1762" i="5"/>
  <c r="J1762" i="5"/>
  <c r="E1762" i="5"/>
  <c r="X1762" i="5" s="1"/>
  <c r="J1742" i="5"/>
  <c r="I1742" i="5"/>
  <c r="E1742" i="5"/>
  <c r="X1742" i="5" s="1"/>
  <c r="I1734" i="5"/>
  <c r="H1734" i="5"/>
  <c r="E1734" i="5"/>
  <c r="X1734" i="5" s="1"/>
  <c r="J1734" i="5"/>
  <c r="F1734" i="5"/>
  <c r="R1722" i="5"/>
  <c r="I1722" i="5"/>
  <c r="H1722" i="5"/>
  <c r="E1722" i="5"/>
  <c r="X1722" i="5" s="1"/>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X385" i="5"/>
  <c r="X353" i="5"/>
  <c r="R353" i="5"/>
  <c r="R337" i="5"/>
  <c r="X337" i="5"/>
  <c r="X321" i="5"/>
  <c r="X305" i="5"/>
  <c r="R289" i="5"/>
  <c r="R249" i="5"/>
  <c r="R217" i="5"/>
  <c r="X201" i="5"/>
  <c r="X129" i="5"/>
  <c r="X97" i="5"/>
  <c r="X83" i="5"/>
  <c r="R83" i="5"/>
  <c r="X27" i="5"/>
  <c r="X11"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R416" i="5"/>
  <c r="X416" i="5"/>
  <c r="X406" i="5"/>
  <c r="R406" i="5"/>
  <c r="X398" i="5"/>
  <c r="R398" i="5"/>
  <c r="R388" i="5"/>
  <c r="X388" i="5"/>
  <c r="R382" i="5"/>
  <c r="X382" i="5"/>
  <c r="X378" i="5"/>
  <c r="R378" i="5"/>
  <c r="X368" i="5"/>
  <c r="R368" i="5"/>
  <c r="R360" i="5"/>
  <c r="R354" i="5"/>
  <c r="X354" i="5"/>
  <c r="R338" i="5"/>
  <c r="X338" i="5"/>
  <c r="R334" i="5"/>
  <c r="X334" i="5"/>
  <c r="X314" i="5"/>
  <c r="R314" i="5"/>
  <c r="R310" i="5"/>
  <c r="X310" i="5"/>
  <c r="X296" i="5"/>
  <c r="R296" i="5"/>
  <c r="R292" i="5"/>
  <c r="X292" i="5"/>
  <c r="X286" i="5"/>
  <c r="R286" i="5"/>
  <c r="R282" i="5"/>
  <c r="X282" i="5"/>
  <c r="R278" i="5"/>
  <c r="X278" i="5"/>
  <c r="X274" i="5"/>
  <c r="R274" i="5"/>
  <c r="R268" i="5"/>
  <c r="X268" i="5"/>
  <c r="X264" i="5"/>
  <c r="X258" i="5"/>
  <c r="R258" i="5"/>
  <c r="X254" i="5"/>
  <c r="R254" i="5"/>
  <c r="X248" i="5"/>
  <c r="R248" i="5"/>
  <c r="R238" i="5"/>
  <c r="X238" i="5"/>
  <c r="X232" i="5"/>
  <c r="R232" i="5"/>
  <c r="R228" i="5"/>
  <c r="X228" i="5"/>
  <c r="X222" i="5"/>
  <c r="R222" i="5"/>
  <c r="X218" i="5"/>
  <c r="R218" i="5"/>
  <c r="X212" i="5"/>
  <c r="R212" i="5"/>
  <c r="X202" i="5"/>
  <c r="R202" i="5"/>
  <c r="X198" i="5"/>
  <c r="R198" i="5"/>
  <c r="X194" i="5"/>
  <c r="R194" i="5"/>
  <c r="X186" i="5"/>
  <c r="X180" i="5"/>
  <c r="R180" i="5"/>
  <c r="X174" i="5"/>
  <c r="R170" i="5"/>
  <c r="X158" i="5"/>
  <c r="X150" i="5"/>
  <c r="R150" i="5"/>
  <c r="R134" i="5"/>
  <c r="X58" i="5"/>
  <c r="R2354" i="5"/>
  <c r="R2466" i="5"/>
  <c r="J2446" i="5"/>
  <c r="F1239" i="5"/>
  <c r="X75" i="5"/>
  <c r="G547" i="5"/>
  <c r="R499" i="5"/>
  <c r="R531" i="5"/>
  <c r="J531" i="5"/>
  <c r="X19" i="5"/>
  <c r="R97" i="5"/>
  <c r="R121" i="5"/>
  <c r="X225" i="5"/>
  <c r="R273" i="5"/>
  <c r="F451" i="5"/>
  <c r="H499" i="5"/>
  <c r="X233" i="5"/>
  <c r="F483" i="5"/>
  <c r="R129" i="5"/>
  <c r="R321" i="5"/>
  <c r="G1542" i="5"/>
  <c r="I1158" i="5"/>
  <c r="G1886" i="5"/>
  <c r="H1762" i="5"/>
  <c r="E1014" i="5"/>
  <c r="X1014" i="5" s="1"/>
  <c r="H934" i="5"/>
  <c r="H706" i="5"/>
  <c r="E1826" i="5"/>
  <c r="X1826" i="5" s="1"/>
  <c r="F574"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J1978" i="5"/>
  <c r="I1966" i="5"/>
  <c r="F1966" i="5"/>
  <c r="E1966" i="5"/>
  <c r="X1966" i="5" s="1"/>
  <c r="J1966" i="5"/>
  <c r="E1950" i="5"/>
  <c r="X1950" i="5" s="1"/>
  <c r="F1950" i="5"/>
  <c r="J1950" i="5"/>
  <c r="I1950"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E614" i="5"/>
  <c r="X614" i="5" s="1"/>
  <c r="G614" i="5"/>
  <c r="J614" i="5"/>
  <c r="I614" i="5"/>
  <c r="F614" i="5"/>
  <c r="R614" i="5"/>
  <c r="I2338" i="5"/>
  <c r="E2338" i="5"/>
  <c r="X2338" i="5" s="1"/>
  <c r="G2466" i="5"/>
  <c r="H1108" i="5"/>
  <c r="F2478" i="5"/>
  <c r="F2354" i="5"/>
  <c r="G1108" i="5"/>
  <c r="I1108" i="5"/>
  <c r="R2478" i="5"/>
  <c r="H2446" i="5"/>
  <c r="F2350" i="5"/>
  <c r="J547" i="5"/>
  <c r="X35" i="5"/>
  <c r="H467" i="5"/>
  <c r="R27" i="5"/>
  <c r="R43" i="5"/>
  <c r="R209" i="5"/>
  <c r="R225" i="5"/>
  <c r="X273" i="5"/>
  <c r="R305" i="5"/>
  <c r="E451" i="5"/>
  <c r="X451" i="5" s="1"/>
  <c r="E467" i="5"/>
  <c r="X467" i="5" s="1"/>
  <c r="X369" i="5"/>
  <c r="J499" i="5"/>
  <c r="E1574" i="5"/>
  <c r="X1574" i="5" s="1"/>
  <c r="I534" i="5"/>
  <c r="F1190" i="5"/>
  <c r="F1742" i="5"/>
  <c r="G1414" i="5"/>
  <c r="J1438" i="5"/>
  <c r="R1734" i="5"/>
  <c r="F1102" i="5"/>
  <c r="G1358" i="5"/>
  <c r="R1646" i="5"/>
  <c r="E1814" i="5"/>
  <c r="X1814" i="5" s="1"/>
  <c r="R1926" i="5"/>
  <c r="R1982" i="5"/>
  <c r="F1618" i="5"/>
  <c r="J1538" i="5"/>
  <c r="G670" i="5"/>
  <c r="E1970" i="5"/>
  <c r="X1970" i="5" s="1"/>
  <c r="G1794" i="5"/>
  <c r="R734" i="5"/>
  <c r="G934" i="5"/>
  <c r="J1426" i="5"/>
  <c r="H1914" i="5"/>
  <c r="E926" i="5"/>
  <c r="X926" i="5" s="1"/>
  <c r="J1482" i="5"/>
  <c r="H1450" i="5"/>
  <c r="J814" i="5"/>
  <c r="H1818" i="5"/>
  <c r="I1514" i="5"/>
  <c r="E638" i="5"/>
  <c r="X638" i="5" s="1"/>
  <c r="I938" i="5"/>
  <c r="E574" i="5"/>
  <c r="X574" i="5" s="1"/>
  <c r="F618" i="5"/>
  <c r="F694" i="5"/>
  <c r="G854" i="5"/>
  <c r="G1858" i="5"/>
  <c r="X134" i="5"/>
  <c r="J2490" i="5"/>
  <c r="E2490" i="5"/>
  <c r="X2490" i="5" s="1"/>
  <c r="H2490" i="5"/>
  <c r="R2490" i="5"/>
  <c r="F2490"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J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J1614" i="5"/>
  <c r="G1614" i="5"/>
  <c r="R1614" i="5"/>
  <c r="F1614" i="5"/>
  <c r="I1614" i="5"/>
  <c r="H1614" i="5"/>
  <c r="I1590" i="5"/>
  <c r="E1586" i="5"/>
  <c r="X1586" i="5" s="1"/>
  <c r="R1586" i="5"/>
  <c r="J1586" i="5"/>
  <c r="F1586" i="5"/>
  <c r="G1586" i="5"/>
  <c r="J1574" i="5"/>
  <c r="F1574" i="5"/>
  <c r="H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H1466" i="5"/>
  <c r="R1466" i="5"/>
  <c r="J1454" i="5"/>
  <c r="F1454" i="5"/>
  <c r="E1454" i="5"/>
  <c r="X1454" i="5" s="1"/>
  <c r="R1454" i="5"/>
  <c r="I1454" i="5"/>
  <c r="H1454" i="5"/>
  <c r="E1442" i="5"/>
  <c r="X1442" i="5" s="1"/>
  <c r="R1442" i="5"/>
  <c r="F1442" i="5"/>
  <c r="I1430" i="5"/>
  <c r="I1386" i="5"/>
  <c r="G1386" i="5"/>
  <c r="J1386" i="5"/>
  <c r="H1386" i="5"/>
  <c r="R1386" i="5"/>
  <c r="E1386" i="5"/>
  <c r="X1386" i="5" s="1"/>
  <c r="J1366" i="5"/>
  <c r="I1366" i="5"/>
  <c r="H1366" i="5"/>
  <c r="R1366" i="5"/>
  <c r="F1366" i="5"/>
  <c r="G1366" i="5"/>
  <c r="G1350" i="5"/>
  <c r="I1350" i="5"/>
  <c r="R1350" i="5"/>
  <c r="J1350" i="5"/>
  <c r="H1350" i="5"/>
  <c r="E1350" i="5"/>
  <c r="X1350" i="5" s="1"/>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R1210" i="5"/>
  <c r="H1210" i="5"/>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H686" i="5"/>
  <c r="I670" i="5"/>
  <c r="R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H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X419" i="5"/>
  <c r="X401" i="5"/>
  <c r="R401" i="5"/>
  <c r="R377" i="5"/>
  <c r="X377" i="5"/>
  <c r="R361" i="5"/>
  <c r="R345" i="5"/>
  <c r="X345" i="5"/>
  <c r="X329" i="5"/>
  <c r="X313" i="5"/>
  <c r="X297" i="5"/>
  <c r="X281" i="5"/>
  <c r="R265" i="5"/>
  <c r="X265" i="5"/>
  <c r="X257" i="5"/>
  <c r="R257" i="5"/>
  <c r="X241" i="5"/>
  <c r="X193" i="5"/>
  <c r="R193" i="5"/>
  <c r="R185" i="5"/>
  <c r="X169" i="5"/>
  <c r="R161" i="5"/>
  <c r="R153" i="5"/>
  <c r="X153" i="5"/>
  <c r="X105" i="5"/>
  <c r="R75" i="5"/>
  <c r="X67" i="5"/>
  <c r="R67" i="5"/>
  <c r="R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X418" i="5"/>
  <c r="R418" i="5"/>
  <c r="R410" i="5"/>
  <c r="X410" i="5"/>
  <c r="R404" i="5"/>
  <c r="R402" i="5"/>
  <c r="X394" i="5"/>
  <c r="R394" i="5"/>
  <c r="X390" i="5"/>
  <c r="R390" i="5"/>
  <c r="R386" i="5"/>
  <c r="X386" i="5"/>
  <c r="X384" i="5"/>
  <c r="X380" i="5"/>
  <c r="R374" i="5"/>
  <c r="X374" i="5"/>
  <c r="X370" i="5"/>
  <c r="R370" i="5"/>
  <c r="R366" i="5"/>
  <c r="R358" i="5"/>
  <c r="X358" i="5"/>
  <c r="X356" i="5"/>
  <c r="R356" i="5"/>
  <c r="R344" i="5"/>
  <c r="X344" i="5"/>
  <c r="R342" i="5"/>
  <c r="X336" i="5"/>
  <c r="X332" i="5"/>
  <c r="X330" i="5"/>
  <c r="R330" i="5"/>
  <c r="X322" i="5"/>
  <c r="R322" i="5"/>
  <c r="R316" i="5"/>
  <c r="X312" i="5"/>
  <c r="R312" i="5"/>
  <c r="X308" i="5"/>
  <c r="R308" i="5"/>
  <c r="R306" i="5"/>
  <c r="X306" i="5"/>
  <c r="X298" i="5"/>
  <c r="X290" i="5"/>
  <c r="R288" i="5"/>
  <c r="X288" i="5"/>
  <c r="X284" i="5"/>
  <c r="R284" i="5"/>
  <c r="R280" i="5"/>
  <c r="X276" i="5"/>
  <c r="R276" i="5"/>
  <c r="R272" i="5"/>
  <c r="X272" i="5"/>
  <c r="R270" i="5"/>
  <c r="X266" i="5"/>
  <c r="R266" i="5"/>
  <c r="X262" i="5"/>
  <c r="R262" i="5"/>
  <c r="R260" i="5"/>
  <c r="X260" i="5"/>
  <c r="R256" i="5"/>
  <c r="X256" i="5"/>
  <c r="X252" i="5"/>
  <c r="R252" i="5"/>
  <c r="R242" i="5"/>
  <c r="X242" i="5"/>
  <c r="R240" i="5"/>
  <c r="X240" i="5"/>
  <c r="X236" i="5"/>
  <c r="R236" i="5"/>
  <c r="R234" i="5"/>
  <c r="X234" i="5"/>
  <c r="R230" i="5"/>
  <c r="X226" i="5"/>
  <c r="R226" i="5"/>
  <c r="R224" i="5"/>
  <c r="X224" i="5"/>
  <c r="X220" i="5"/>
  <c r="R220" i="5"/>
  <c r="R216" i="5"/>
  <c r="X216" i="5"/>
  <c r="X214" i="5"/>
  <c r="R214" i="5"/>
  <c r="X210" i="5"/>
  <c r="R210" i="5"/>
  <c r="X206" i="5"/>
  <c r="R206" i="5"/>
  <c r="R200" i="5"/>
  <c r="X200" i="5"/>
  <c r="R196" i="5"/>
  <c r="X196" i="5"/>
  <c r="X192" i="5"/>
  <c r="R192" i="5"/>
  <c r="X188" i="5"/>
  <c r="R188" i="5"/>
  <c r="X184" i="5"/>
  <c r="R184" i="5"/>
  <c r="R182" i="5"/>
  <c r="X182" i="5"/>
  <c r="X178" i="5"/>
  <c r="R176" i="5"/>
  <c r="X176" i="5"/>
  <c r="X172" i="5"/>
  <c r="R172" i="5"/>
  <c r="X168" i="5"/>
  <c r="R168" i="5"/>
  <c r="R162" i="5"/>
  <c r="X162" i="5"/>
  <c r="R152" i="5"/>
  <c r="X152" i="5"/>
  <c r="X142" i="5"/>
  <c r="R138" i="5"/>
  <c r="R128" i="5"/>
  <c r="X122" i="5"/>
  <c r="R122" i="5"/>
  <c r="R120" i="5"/>
  <c r="X120" i="5"/>
  <c r="X118" i="5"/>
  <c r="R118" i="5"/>
  <c r="X114" i="5"/>
  <c r="X112" i="5"/>
  <c r="R112" i="5"/>
  <c r="R110" i="5"/>
  <c r="X110" i="5"/>
  <c r="X106" i="5"/>
  <c r="R104" i="5"/>
  <c r="X104" i="5"/>
  <c r="X102" i="5"/>
  <c r="R102" i="5"/>
  <c r="R98" i="5"/>
  <c r="X96" i="5"/>
  <c r="X88" i="5"/>
  <c r="R88" i="5"/>
  <c r="X82" i="5"/>
  <c r="X80" i="5"/>
  <c r="R80" i="5"/>
  <c r="X78" i="5"/>
  <c r="X74" i="5"/>
  <c r="R74" i="5"/>
  <c r="X72" i="5"/>
  <c r="R72" i="5"/>
  <c r="R70" i="5"/>
  <c r="X70" i="5"/>
  <c r="X66" i="5"/>
  <c r="X64" i="5"/>
  <c r="R56" i="5"/>
  <c r="X56" i="5"/>
  <c r="X54" i="5"/>
  <c r="R54" i="5"/>
  <c r="X50" i="5"/>
  <c r="R48" i="5"/>
  <c r="X48" i="5"/>
  <c r="R46" i="5"/>
  <c r="X46" i="5"/>
  <c r="R38" i="5"/>
  <c r="X38" i="5"/>
  <c r="X34" i="5"/>
  <c r="X30" i="5"/>
  <c r="R22" i="5"/>
  <c r="X22" i="5"/>
  <c r="X16" i="5"/>
  <c r="R16" i="5"/>
  <c r="X14" i="5"/>
  <c r="R10" i="5"/>
  <c r="X10" i="5"/>
  <c r="R8" i="5"/>
  <c r="X8" i="5"/>
  <c r="X6" i="5"/>
  <c r="F2334" i="5"/>
  <c r="G2354" i="5"/>
  <c r="F2274" i="5"/>
  <c r="E1239" i="5"/>
  <c r="X1239" i="5" s="1"/>
  <c r="E1108" i="5"/>
  <c r="X1108" i="5" s="1"/>
  <c r="G2446" i="5"/>
  <c r="R2334" i="5"/>
  <c r="G2338" i="5"/>
  <c r="J2338" i="5"/>
  <c r="J2466" i="5"/>
  <c r="F2466" i="5"/>
  <c r="E2274" i="5"/>
  <c r="X2274" i="5" s="1"/>
  <c r="J1239" i="5"/>
  <c r="G2478" i="5"/>
  <c r="H2334" i="5"/>
  <c r="E2354" i="5"/>
  <c r="X2354" i="5" s="1"/>
  <c r="H2338" i="5"/>
  <c r="J2274" i="5"/>
  <c r="F1108" i="5"/>
  <c r="E2478" i="5"/>
  <c r="X2478" i="5" s="1"/>
  <c r="I2446" i="5"/>
  <c r="H2350" i="5"/>
  <c r="X217" i="5"/>
  <c r="I451" i="5"/>
  <c r="R369" i="5"/>
  <c r="R281" i="5"/>
  <c r="I483" i="5"/>
  <c r="R329" i="5"/>
  <c r="X51" i="5"/>
  <c r="X59" i="5"/>
  <c r="X121" i="5"/>
  <c r="X161" i="5"/>
  <c r="X209" i="5"/>
  <c r="X289" i="5"/>
  <c r="X409" i="5"/>
  <c r="I547" i="5"/>
  <c r="R297" i="5"/>
  <c r="I531" i="5"/>
  <c r="R393" i="5"/>
  <c r="G1394" i="5"/>
  <c r="I1074" i="5"/>
  <c r="E1646" i="5"/>
  <c r="X1646" i="5" s="1"/>
  <c r="R290" i="5"/>
  <c r="J546" i="5"/>
  <c r="R6" i="5"/>
  <c r="F1566" i="5"/>
  <c r="E1286" i="5"/>
  <c r="X1286" i="5" s="1"/>
  <c r="I1510" i="5"/>
  <c r="R1966" i="5"/>
  <c r="H1102" i="5"/>
  <c r="I1286" i="5"/>
  <c r="G1462" i="5"/>
  <c r="H1550" i="5"/>
  <c r="F1678" i="5"/>
  <c r="R1726" i="5"/>
  <c r="J1774" i="5"/>
  <c r="J1838" i="5"/>
  <c r="H1934" i="5"/>
  <c r="E1998" i="5"/>
  <c r="X1998" i="5" s="1"/>
  <c r="G1922" i="5"/>
  <c r="F714" i="5"/>
  <c r="G1946" i="5"/>
  <c r="J898" i="5"/>
  <c r="I1586" i="5"/>
  <c r="E818" i="5"/>
  <c r="X818" i="5" s="1"/>
  <c r="H814" i="5"/>
  <c r="I950" i="5"/>
  <c r="F1386" i="5"/>
  <c r="G630" i="5"/>
  <c r="H1538" i="5"/>
  <c r="J1594" i="5"/>
  <c r="J1674" i="5"/>
  <c r="F870" i="5"/>
  <c r="I1014" i="5"/>
  <c r="F794" i="5"/>
  <c r="E566" i="5"/>
  <c r="X566" i="5" s="1"/>
  <c r="H1586" i="5"/>
  <c r="J834" i="5"/>
  <c r="I794" i="5"/>
  <c r="F435" i="5"/>
  <c r="J451" i="5"/>
  <c r="R602" i="5"/>
  <c r="H614" i="5"/>
  <c r="G750" i="5"/>
  <c r="E978" i="5"/>
  <c r="X978" i="5" s="1"/>
  <c r="I1506" i="5"/>
  <c r="G1690" i="5"/>
  <c r="G1762" i="5"/>
  <c r="X42" i="5"/>
  <c r="G498" i="5"/>
  <c r="I2182" i="5"/>
  <c r="H2182" i="5"/>
  <c r="H2270"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F2343" i="5"/>
  <c r="H2343" i="5"/>
  <c r="J2343" i="5"/>
  <c r="J2455" i="5"/>
  <c r="H2455" i="5"/>
  <c r="F1979" i="5"/>
  <c r="H1979" i="5"/>
  <c r="E1992" i="5"/>
  <c r="X1992" i="5" s="1"/>
  <c r="J1992" i="5"/>
  <c r="J2020" i="5"/>
  <c r="G2020" i="5"/>
  <c r="E1147" i="5"/>
  <c r="X1147" i="5" s="1"/>
  <c r="R1147" i="5"/>
  <c r="F1147" i="5"/>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H1140" i="5"/>
  <c r="G2308" i="5"/>
  <c r="I2254" i="5"/>
  <c r="E2150" i="5"/>
  <c r="X2150" i="5" s="1"/>
  <c r="R2110" i="5"/>
  <c r="G2062" i="5"/>
  <c r="F2038" i="5"/>
  <c r="G2460" i="5"/>
  <c r="I2460" i="5"/>
  <c r="J2348" i="5"/>
  <c r="I2308" i="5"/>
  <c r="R2432" i="5"/>
  <c r="H2430" i="5"/>
  <c r="J2430" i="5"/>
  <c r="I2414" i="5"/>
  <c r="R2198" i="5"/>
  <c r="R2094" i="5"/>
  <c r="H2094" i="5"/>
  <c r="R2022" i="5"/>
  <c r="G2022" i="5"/>
  <c r="E2428" i="5"/>
  <c r="X2428" i="5" s="1"/>
  <c r="J2252" i="5"/>
  <c r="G2252" i="5"/>
  <c r="I2172" i="5"/>
  <c r="F2172" i="5"/>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G2078" i="5"/>
  <c r="G1140" i="5"/>
  <c r="G2150" i="5"/>
  <c r="E2062" i="5"/>
  <c r="X2062" i="5" s="1"/>
  <c r="J2038" i="5"/>
  <c r="R2038" i="5"/>
  <c r="H2460" i="5"/>
  <c r="E2460" i="5"/>
  <c r="X2460" i="5" s="1"/>
  <c r="R2348" i="5"/>
  <c r="E2308" i="5"/>
  <c r="X2308" i="5" s="1"/>
  <c r="E2430" i="5"/>
  <c r="X2430" i="5" s="1"/>
  <c r="F2286" i="5"/>
  <c r="E2198" i="5"/>
  <c r="X2198" i="5" s="1"/>
  <c r="E2094" i="5"/>
  <c r="X2094" i="5" s="1"/>
  <c r="J2094" i="5"/>
  <c r="E2022" i="5"/>
  <c r="X2022" i="5" s="1"/>
  <c r="G2428" i="5"/>
  <c r="H2172" i="5"/>
  <c r="F2078" i="5"/>
  <c r="J2270" i="5"/>
  <c r="E2166" i="5"/>
  <c r="X2166" i="5" s="1"/>
  <c r="F1140" i="5"/>
  <c r="I2150" i="5"/>
  <c r="I2110" i="5"/>
  <c r="H2110" i="5"/>
  <c r="I2062" i="5"/>
  <c r="I2038" i="5"/>
  <c r="H2348" i="5"/>
  <c r="F2430" i="5"/>
  <c r="F2414" i="5"/>
  <c r="H2414" i="5"/>
  <c r="R2286" i="5"/>
  <c r="F2198" i="5"/>
  <c r="J2198" i="5"/>
  <c r="I2094" i="5"/>
  <c r="I2022" i="5"/>
  <c r="H2428" i="5"/>
  <c r="E2172" i="5"/>
  <c r="X2172" i="5" s="1"/>
  <c r="H2398" i="5"/>
  <c r="H2382" i="5"/>
  <c r="G2382" i="5"/>
  <c r="I2366" i="5"/>
  <c r="J2238" i="5"/>
  <c r="E2182" i="5"/>
  <c r="X2182" i="5" s="1"/>
  <c r="J2078" i="5"/>
  <c r="I2320" i="5"/>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175" i="5"/>
  <c r="G1175" i="5"/>
  <c r="E2220" i="5"/>
  <c r="X2220" i="5" s="1"/>
  <c r="G2458" i="5"/>
  <c r="I1076" i="5"/>
  <c r="H2458" i="5"/>
  <c r="I2234" i="5"/>
  <c r="G2218" i="5"/>
  <c r="H2218" i="5"/>
  <c r="E1300" i="5"/>
  <c r="X1300" i="5" s="1"/>
  <c r="J1300" i="5"/>
  <c r="R1175" i="5"/>
  <c r="J1044" i="5"/>
  <c r="R2444" i="5"/>
  <c r="I2396" i="5"/>
  <c r="F2396" i="5"/>
  <c r="I2416" i="5"/>
  <c r="I2360" i="5"/>
  <c r="J2360" i="5"/>
  <c r="F2224" i="5"/>
  <c r="I2224" i="5"/>
  <c r="J2426" i="5"/>
  <c r="I2410" i="5"/>
  <c r="G2410" i="5"/>
  <c r="E2378" i="5"/>
  <c r="X2378" i="5" s="1"/>
  <c r="G2378" i="5"/>
  <c r="J1924" i="5"/>
  <c r="E1924" i="5"/>
  <c r="X1924" i="5" s="1"/>
  <c r="F1337" i="5"/>
  <c r="I1416" i="5"/>
  <c r="R1384" i="5"/>
  <c r="F1384" i="5"/>
  <c r="H1324" i="5"/>
  <c r="G1068" i="5"/>
  <c r="I1316" i="5"/>
  <c r="F1316" i="5"/>
  <c r="J1188" i="5"/>
  <c r="G1188" i="5"/>
  <c r="J1060" i="5"/>
  <c r="H1060" i="5"/>
  <c r="I1327" i="5"/>
  <c r="J1199" i="5"/>
  <c r="H1135" i="5"/>
  <c r="H2448" i="5"/>
  <c r="I2448" i="5"/>
  <c r="E2288" i="5"/>
  <c r="X2288" i="5" s="1"/>
  <c r="R2288" i="5"/>
  <c r="E1420" i="5"/>
  <c r="X1420" i="5" s="1"/>
  <c r="E1388" i="5"/>
  <c r="X1388" i="5" s="1"/>
  <c r="G1388" i="5"/>
  <c r="R1327" i="5"/>
  <c r="E1327" i="5"/>
  <c r="X1327" i="5" s="1"/>
  <c r="H2220" i="5"/>
  <c r="J1076" i="5"/>
  <c r="H1076" i="5"/>
  <c r="F2234" i="5"/>
  <c r="F1300" i="5"/>
  <c r="R1300" i="5"/>
  <c r="H1044" i="5"/>
  <c r="F2444" i="5"/>
  <c r="E2410" i="5"/>
  <c r="X2410" i="5" s="1"/>
  <c r="F1416" i="5"/>
  <c r="J1416" i="5"/>
  <c r="G1324" i="5"/>
  <c r="I1324" i="5"/>
  <c r="R1068" i="5"/>
  <c r="H1316" i="5"/>
  <c r="I1188" i="5"/>
  <c r="I1060" i="5"/>
  <c r="J1135" i="5"/>
  <c r="G2288" i="5"/>
  <c r="H1420" i="5"/>
  <c r="J1420" i="5"/>
  <c r="G1071" i="5"/>
  <c r="F1347" i="5"/>
  <c r="H1347" i="5"/>
  <c r="J1347" i="5"/>
  <c r="F1943" i="5"/>
  <c r="H1943" i="5"/>
  <c r="R2175" i="5"/>
  <c r="I2175" i="5"/>
  <c r="E2343" i="5"/>
  <c r="X2343" i="5" s="1"/>
  <c r="I2343" i="5"/>
  <c r="E1979" i="5"/>
  <c r="X1979" i="5" s="1"/>
  <c r="J1979" i="5"/>
  <c r="G1992" i="5"/>
  <c r="I1992" i="5"/>
  <c r="R2458" i="5"/>
  <c r="E2458" i="5"/>
  <c r="X2458" i="5" s="1"/>
  <c r="E2234" i="5"/>
  <c r="X2234" i="5" s="1"/>
  <c r="E2218" i="5"/>
  <c r="X2218" i="5" s="1"/>
  <c r="I2218" i="5"/>
  <c r="G1044" i="5"/>
  <c r="H2444" i="5"/>
  <c r="G2396" i="5"/>
  <c r="R2416" i="5"/>
  <c r="H2360" i="5"/>
  <c r="E2224" i="5"/>
  <c r="X2224" i="5" s="1"/>
  <c r="J2224" i="5"/>
  <c r="F2426" i="5"/>
  <c r="E2426" i="5"/>
  <c r="X2426" i="5" s="1"/>
  <c r="H2410" i="5"/>
  <c r="R2378" i="5"/>
  <c r="F1924" i="5"/>
  <c r="E1337" i="5"/>
  <c r="X1337" i="5" s="1"/>
  <c r="H1337" i="5"/>
  <c r="E1384" i="5"/>
  <c r="X1384" i="5" s="1"/>
  <c r="G1384" i="5"/>
  <c r="I1068" i="5"/>
  <c r="E1316" i="5"/>
  <c r="X1316" i="5" s="1"/>
  <c r="F1188" i="5"/>
  <c r="R1060" i="5"/>
  <c r="I1199" i="5"/>
  <c r="E2448" i="5"/>
  <c r="X2448" i="5" s="1"/>
  <c r="I1388" i="5"/>
  <c r="J1175" i="5"/>
  <c r="I2220" i="5"/>
  <c r="R2220" i="5"/>
  <c r="R1076" i="5"/>
  <c r="J2458" i="5"/>
  <c r="R2234" i="5"/>
  <c r="F2218" i="5"/>
  <c r="I1300" i="5"/>
  <c r="F1044" i="5"/>
  <c r="I2444" i="5"/>
  <c r="J2444" i="5"/>
  <c r="E2396" i="5"/>
  <c r="X2396" i="5" s="1"/>
  <c r="H2416" i="5"/>
  <c r="J2416" i="5"/>
  <c r="R2360" i="5"/>
  <c r="H2426" i="5"/>
  <c r="R2410" i="5"/>
  <c r="J2378" i="5"/>
  <c r="I1924" i="5"/>
  <c r="J1337" i="5"/>
  <c r="R1416" i="5"/>
  <c r="F1324" i="5"/>
  <c r="J1068" i="5"/>
  <c r="G1316" i="5"/>
  <c r="E1188" i="5"/>
  <c r="X1188" i="5" s="1"/>
  <c r="F1327" i="5"/>
  <c r="E1199" i="5"/>
  <c r="X1199" i="5" s="1"/>
  <c r="F1135" i="5"/>
  <c r="J2448" i="5"/>
  <c r="J2288" i="5"/>
  <c r="I1420" i="5"/>
  <c r="G1420" i="5"/>
  <c r="R1388"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R2209" i="5"/>
  <c r="H2209" i="5"/>
  <c r="H2189" i="5"/>
  <c r="E2165" i="5"/>
  <c r="X2165" i="5" s="1"/>
  <c r="F2165" i="5"/>
  <c r="G2121" i="5"/>
  <c r="J2113" i="5"/>
  <c r="I2113" i="5"/>
  <c r="E2089" i="5"/>
  <c r="X2089" i="5" s="1"/>
  <c r="F2089" i="5"/>
  <c r="J2089" i="5"/>
  <c r="G2045" i="5"/>
  <c r="G2041" i="5"/>
  <c r="R2033" i="5"/>
  <c r="F1997" i="5"/>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R569" i="5"/>
  <c r="F569" i="5"/>
  <c r="E1066" i="5"/>
  <c r="X1066" i="5" s="1"/>
  <c r="J1649" i="5"/>
  <c r="G1673" i="5"/>
  <c r="J1673" i="5"/>
  <c r="E1681" i="5"/>
  <c r="X1681" i="5" s="1"/>
  <c r="G1685" i="5"/>
  <c r="G1725" i="5"/>
  <c r="G1733" i="5"/>
  <c r="I1737" i="5"/>
  <c r="I1741" i="5"/>
  <c r="I1745" i="5"/>
  <c r="G1745" i="5"/>
  <c r="F1749" i="5"/>
  <c r="I1753" i="5"/>
  <c r="G1805" i="5"/>
  <c r="J1809" i="5"/>
  <c r="G1817" i="5"/>
  <c r="H1861" i="5"/>
  <c r="R1881" i="5"/>
  <c r="I1905" i="5"/>
  <c r="H1909" i="5"/>
  <c r="H1929" i="5"/>
  <c r="I2037" i="5"/>
  <c r="G2089" i="5"/>
  <c r="G2109" i="5"/>
  <c r="R2113" i="5"/>
  <c r="H2149" i="5"/>
  <c r="G2165" i="5"/>
  <c r="I2185" i="5"/>
  <c r="I2329" i="5"/>
  <c r="R2337" i="5"/>
  <c r="F2345" i="5"/>
  <c r="J2361" i="5"/>
  <c r="I2365" i="5"/>
  <c r="R2381" i="5"/>
  <c r="E2405" i="5"/>
  <c r="X2405" i="5" s="1"/>
  <c r="R2445" i="5"/>
  <c r="F2465" i="5"/>
  <c r="G1103" i="5"/>
  <c r="J1103" i="5"/>
  <c r="H1167" i="5"/>
  <c r="E1167" i="5"/>
  <c r="X1167" i="5" s="1"/>
  <c r="E1231" i="5"/>
  <c r="X1231" i="5" s="1"/>
  <c r="G1231" i="5"/>
  <c r="R1295" i="5"/>
  <c r="J1295" i="5"/>
  <c r="G1191" i="5"/>
  <c r="E1191" i="5"/>
  <c r="X1191" i="5" s="1"/>
  <c r="H1239" i="5"/>
  <c r="R1239" i="5"/>
  <c r="J2309" i="5"/>
  <c r="G2309" i="5"/>
  <c r="R2309" i="5"/>
  <c r="J1621" i="5"/>
  <c r="F1335" i="5"/>
  <c r="G1116" i="5"/>
  <c r="E1116" i="5"/>
  <c r="X1116" i="5" s="1"/>
  <c r="J2165" i="5"/>
  <c r="G2185" i="5"/>
  <c r="E2209" i="5"/>
  <c r="X2209" i="5" s="1"/>
  <c r="G2249" i="5"/>
  <c r="H2305" i="5"/>
  <c r="F2329" i="5"/>
  <c r="J2337" i="5"/>
  <c r="G2337" i="5"/>
  <c r="G2345" i="5"/>
  <c r="E2365" i="5"/>
  <c r="X2365" i="5" s="1"/>
  <c r="G2369" i="5"/>
  <c r="E2369" i="5"/>
  <c r="X2369" i="5" s="1"/>
  <c r="F2381" i="5"/>
  <c r="I2405" i="5"/>
  <c r="R2405" i="5"/>
  <c r="R2409" i="5"/>
  <c r="J2433" i="5"/>
  <c r="F2441" i="5"/>
  <c r="H2445" i="5"/>
  <c r="G2445" i="5"/>
  <c r="R2453" i="5"/>
  <c r="E2453" i="5"/>
  <c r="X2453" i="5" s="1"/>
  <c r="E2465" i="5"/>
  <c r="X2465" i="5" s="1"/>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821" i="5"/>
  <c r="AB1821" i="5"/>
  <c r="AB1785" i="5"/>
  <c r="R1785" i="5"/>
  <c r="AB1773" i="5"/>
  <c r="I1773" i="5"/>
  <c r="G1769" i="5"/>
  <c r="AB1721" i="5"/>
  <c r="AB1717" i="5"/>
  <c r="F1717" i="5"/>
  <c r="AB1697" i="5"/>
  <c r="E1645" i="5"/>
  <c r="X1645" i="5" s="1"/>
  <c r="AB1645" i="5"/>
  <c r="AB1601" i="5"/>
  <c r="G1577" i="5"/>
  <c r="AB1569" i="5"/>
  <c r="R1561" i="5"/>
  <c r="AB1561" i="5"/>
  <c r="AB1537" i="5"/>
  <c r="F1433" i="5"/>
  <c r="AB1433" i="5"/>
  <c r="AB1429" i="5"/>
  <c r="AB1409" i="5"/>
  <c r="G1341" i="5"/>
  <c r="I1301" i="5"/>
  <c r="AB1301" i="5"/>
  <c r="I1225" i="5"/>
  <c r="H1225" i="5"/>
  <c r="I1221" i="5"/>
  <c r="R1221" i="5"/>
  <c r="R1157" i="5"/>
  <c r="I1157" i="5"/>
  <c r="H1157"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X407" i="5"/>
  <c r="X399" i="5"/>
  <c r="R391" i="5"/>
  <c r="X391" i="5"/>
  <c r="X383" i="5"/>
  <c r="X343" i="5"/>
  <c r="R295" i="5"/>
  <c r="X239" i="5"/>
  <c r="R191" i="5"/>
  <c r="X191" i="5"/>
  <c r="R167" i="5"/>
  <c r="X167" i="5"/>
  <c r="AB1353" i="5"/>
  <c r="G2405" i="5"/>
  <c r="J2409"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89" i="5"/>
  <c r="F2281" i="5"/>
  <c r="H2281" i="5"/>
  <c r="G2269" i="5"/>
  <c r="J2257" i="5"/>
  <c r="I2257" i="5"/>
  <c r="H2257" i="5"/>
  <c r="F2257" i="5"/>
  <c r="J2253" i="5"/>
  <c r="F2249" i="5"/>
  <c r="I2249" i="5"/>
  <c r="F2185" i="5"/>
  <c r="R2185" i="5"/>
  <c r="E2153" i="5"/>
  <c r="X2153" i="5" s="1"/>
  <c r="I2153" i="5"/>
  <c r="J2145" i="5"/>
  <c r="R2145" i="5"/>
  <c r="G2133" i="5"/>
  <c r="G2085" i="5"/>
  <c r="R2081" i="5"/>
  <c r="F2081" i="5"/>
  <c r="E2081" i="5"/>
  <c r="X2081" i="5" s="1"/>
  <c r="R2073" i="5"/>
  <c r="I2021" i="5"/>
  <c r="F2021" i="5"/>
  <c r="G2017" i="5"/>
  <c r="I2017" i="5"/>
  <c r="R2017"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G653" i="5"/>
  <c r="J645" i="5"/>
  <c r="E645" i="5"/>
  <c r="X645" i="5" s="1"/>
  <c r="H645" i="5"/>
  <c r="G633" i="5"/>
  <c r="R613" i="5"/>
  <c r="H613" i="5"/>
  <c r="G601" i="5"/>
  <c r="G593" i="5"/>
  <c r="I593" i="5"/>
  <c r="E593" i="5"/>
  <c r="X593" i="5" s="1"/>
  <c r="G581" i="5"/>
  <c r="G577" i="5"/>
  <c r="H569" i="5"/>
  <c r="J569" i="5"/>
  <c r="I565" i="5"/>
  <c r="E565" i="5"/>
  <c r="X565" i="5" s="1"/>
  <c r="R127" i="5"/>
  <c r="R41" i="5"/>
  <c r="X41" i="5"/>
  <c r="R17" i="5"/>
  <c r="AB1041" i="5"/>
  <c r="AB1557" i="5"/>
  <c r="AB1597" i="5"/>
  <c r="AB1629" i="5"/>
  <c r="AB1757" i="5"/>
  <c r="AB2029" i="5"/>
  <c r="I1609" i="5"/>
  <c r="AB1065" i="5"/>
  <c r="R2413" i="5"/>
  <c r="I1457" i="5"/>
  <c r="E2021" i="5"/>
  <c r="X2021" i="5" s="1"/>
  <c r="J1413" i="5"/>
  <c r="H1505" i="5"/>
  <c r="G597" i="5"/>
  <c r="AB1269" i="5"/>
  <c r="AB2221" i="5"/>
  <c r="AB1565" i="5"/>
  <c r="F1361" i="5"/>
  <c r="R1361" i="5"/>
  <c r="I1261" i="5"/>
  <c r="R1669" i="5"/>
  <c r="J1841" i="5"/>
  <c r="F1953" i="5"/>
  <c r="R669" i="5"/>
  <c r="E2421" i="5"/>
  <c r="X2421" i="5" s="1"/>
  <c r="R1553" i="5"/>
  <c r="E1741" i="5"/>
  <c r="X1741" i="5" s="1"/>
  <c r="G1125" i="5"/>
  <c r="AB1245" i="5"/>
  <c r="AB1237" i="5"/>
  <c r="AB1229" i="5"/>
  <c r="AB1225" i="5"/>
  <c r="AB1217" i="5"/>
  <c r="AB1205" i="5"/>
  <c r="AB1197" i="5"/>
  <c r="AB1173" i="5"/>
  <c r="AB1169" i="5"/>
  <c r="AB1117"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E2058" i="5"/>
  <c r="X2058" i="5" s="1"/>
  <c r="H2042" i="5"/>
  <c r="F2026" i="5"/>
  <c r="F1119" i="5"/>
  <c r="J1055" i="5"/>
  <c r="G1348" i="5"/>
  <c r="E1348" i="5"/>
  <c r="X1348" i="5" s="1"/>
  <c r="H1220" i="5"/>
  <c r="R1092" i="5"/>
  <c r="E1092" i="5"/>
  <c r="X1092" i="5" s="1"/>
  <c r="H1031" i="5"/>
  <c r="F1287" i="5"/>
  <c r="J1183" i="5"/>
  <c r="H1145" i="5"/>
  <c r="I1055" i="5"/>
  <c r="G1041" i="5"/>
  <c r="F2117" i="5"/>
  <c r="G2117" i="5"/>
  <c r="E2437" i="5"/>
  <c r="X2437" i="5" s="1"/>
  <c r="R2455" i="5"/>
  <c r="R106"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I2200" i="5"/>
  <c r="E2200" i="5"/>
  <c r="X2200" i="5" s="1"/>
  <c r="H2180" i="5"/>
  <c r="F2180" i="5"/>
  <c r="R2180" i="5"/>
  <c r="F2144" i="5"/>
  <c r="E2144" i="5"/>
  <c r="X2144" i="5" s="1"/>
  <c r="H2144" i="5"/>
  <c r="G2140" i="5"/>
  <c r="H2136" i="5"/>
  <c r="J2136" i="5"/>
  <c r="I2136" i="5"/>
  <c r="R2108" i="5"/>
  <c r="F2108" i="5"/>
  <c r="G2084" i="5"/>
  <c r="G2080" i="5"/>
  <c r="I2076" i="5"/>
  <c r="R2076" i="5"/>
  <c r="G2068" i="5"/>
  <c r="G2048" i="5"/>
  <c r="G2044" i="5"/>
  <c r="I2032" i="5"/>
  <c r="F2032" i="5"/>
  <c r="J2032" i="5"/>
  <c r="G2028" i="5"/>
  <c r="I561" i="5"/>
  <c r="E497" i="5"/>
  <c r="X497" i="5" s="1"/>
  <c r="H497" i="5"/>
  <c r="R425" i="5"/>
  <c r="I425" i="5"/>
  <c r="J2154" i="5"/>
  <c r="E2138" i="5"/>
  <c r="X2138" i="5" s="1"/>
  <c r="J2122" i="5"/>
  <c r="J2106" i="5"/>
  <c r="G2090" i="5"/>
  <c r="G2058" i="5"/>
  <c r="I2026"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X340" i="5"/>
  <c r="AB244" i="5"/>
  <c r="AB166" i="5"/>
  <c r="AB160" i="5"/>
  <c r="AB154" i="5"/>
  <c r="X136"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X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X404" i="5"/>
  <c r="X402" i="5"/>
  <c r="R384" i="5"/>
  <c r="R380" i="5"/>
  <c r="X360" i="5"/>
  <c r="X342" i="5"/>
  <c r="R336" i="5"/>
  <c r="R332" i="5"/>
  <c r="X328" i="5"/>
  <c r="R328" i="5"/>
  <c r="X316" i="5"/>
  <c r="G985" i="5"/>
  <c r="R767" i="5"/>
  <c r="I767" i="5"/>
  <c r="J703" i="5"/>
  <c r="H703" i="5"/>
  <c r="G437" i="5"/>
  <c r="E437" i="5"/>
  <c r="X437" i="5" s="1"/>
  <c r="R381" i="5"/>
  <c r="X381" i="5"/>
  <c r="X293" i="5"/>
  <c r="R269" i="5"/>
  <c r="X221" i="5"/>
  <c r="R221" i="5"/>
  <c r="R90" i="5"/>
  <c r="X90" i="5"/>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R925" i="5"/>
  <c r="E925" i="5"/>
  <c r="X925" i="5" s="1"/>
  <c r="G2377" i="5"/>
  <c r="F1688" i="5"/>
  <c r="I1688" i="5"/>
  <c r="R1421" i="5"/>
  <c r="F1421" i="5"/>
  <c r="G1382" i="5"/>
  <c r="G1246" i="5"/>
  <c r="G1226" i="5"/>
  <c r="G1170"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R1761" i="5"/>
  <c r="J1761" i="5"/>
  <c r="R1742" i="5"/>
  <c r="H1742" i="5"/>
  <c r="F1676" i="5"/>
  <c r="I1676" i="5"/>
  <c r="I1672" i="5"/>
  <c r="I1568" i="5"/>
  <c r="J1568" i="5"/>
  <c r="R1568" i="5"/>
  <c r="G1086" i="5"/>
  <c r="E1054" i="5"/>
  <c r="X1054" i="5" s="1"/>
  <c r="J1054" i="5"/>
  <c r="G1042" i="5"/>
  <c r="G1026" i="5"/>
  <c r="X128" i="5"/>
  <c r="R40" i="5"/>
  <c r="X40" i="5"/>
  <c r="X26" i="5"/>
  <c r="R26" i="5"/>
  <c r="E1071" i="5"/>
  <c r="X1071" i="5" s="1"/>
  <c r="F1279" i="5"/>
  <c r="E1668" i="5"/>
  <c r="X1668" i="5" s="1"/>
  <c r="E1987" i="5"/>
  <c r="X1987" i="5" s="1"/>
  <c r="I1668" i="5"/>
  <c r="H1668" i="5"/>
  <c r="R1517" i="5"/>
  <c r="G1046" i="5"/>
  <c r="R1668" i="5"/>
  <c r="G1155" i="5"/>
  <c r="G1058" i="5"/>
  <c r="J1937" i="5"/>
  <c r="I1816" i="5"/>
  <c r="E2072" i="5"/>
  <c r="X2072" i="5" s="1"/>
  <c r="G1756" i="5"/>
  <c r="G1632" i="5"/>
  <c r="G1628" i="5"/>
  <c r="E1560" i="5"/>
  <c r="X1560" i="5" s="1"/>
  <c r="G1560" i="5"/>
  <c r="F1560" i="5"/>
  <c r="J1560" i="5"/>
  <c r="H1560" i="5"/>
  <c r="G1544" i="5"/>
  <c r="G1540" i="5"/>
  <c r="F957" i="5"/>
  <c r="J957" i="5"/>
  <c r="H827" i="5"/>
  <c r="G745" i="5"/>
  <c r="E705" i="5"/>
  <c r="X705" i="5" s="1"/>
  <c r="F705" i="5"/>
  <c r="R513" i="5"/>
  <c r="H1071" i="5"/>
  <c r="G1343" i="5"/>
  <c r="H2309"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H1452" i="5"/>
  <c r="G1314" i="5"/>
  <c r="H1314" i="5"/>
  <c r="J1114" i="5"/>
  <c r="I1114" i="5"/>
  <c r="H901" i="5"/>
  <c r="E901" i="5"/>
  <c r="X901" i="5" s="1"/>
  <c r="R91" i="5"/>
  <c r="X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074" i="5"/>
  <c r="AB1062" i="5"/>
  <c r="AB1050" i="5"/>
  <c r="AB1038" i="5"/>
  <c r="AB1022" i="5"/>
  <c r="AB1621" i="5"/>
  <c r="AB749" i="5"/>
  <c r="AB745" i="5"/>
  <c r="AB741" i="5"/>
  <c r="AB709" i="5"/>
  <c r="AB705" i="5"/>
  <c r="AB693" i="5"/>
  <c r="AB689" i="5"/>
  <c r="AB685" i="5"/>
  <c r="AB673" i="5"/>
  <c r="AB669" i="5"/>
  <c r="AB665" i="5"/>
  <c r="AB653" i="5"/>
  <c r="AB649" i="5"/>
  <c r="AB2486" i="5"/>
  <c r="AB2470" i="5"/>
  <c r="G2255" i="5"/>
  <c r="AB362" i="5"/>
  <c r="AB346" i="5"/>
  <c r="AB190" i="5"/>
  <c r="G1603" i="5"/>
  <c r="AB2358" i="5"/>
  <c r="AB2342" i="5"/>
  <c r="AB2206" i="5"/>
  <c r="AB2202" i="5"/>
  <c r="AB2188" i="5"/>
  <c r="AB2142" i="5"/>
  <c r="AB2046" i="5"/>
  <c r="G1284" i="5"/>
  <c r="G1156" i="5"/>
  <c r="R1028" i="5"/>
  <c r="F1351" i="5"/>
  <c r="E1351" i="5"/>
  <c r="X1351" i="5" s="1"/>
  <c r="F1284" i="5"/>
  <c r="E1156" i="5"/>
  <c r="X1156" i="5" s="1"/>
  <c r="J1156" i="5"/>
  <c r="F1028" i="5"/>
  <c r="E1028" i="5"/>
  <c r="X1028" i="5" s="1"/>
  <c r="G1223" i="5"/>
  <c r="H1351" i="5"/>
  <c r="R1223" i="5"/>
  <c r="I1041" i="5"/>
  <c r="R1041" i="5"/>
  <c r="E1041" i="5"/>
  <c r="X1041" i="5" s="1"/>
  <c r="G1097" i="5"/>
  <c r="I1097" i="5"/>
  <c r="R1291" i="5"/>
  <c r="G1291" i="5"/>
  <c r="H2349" i="5"/>
  <c r="J2349" i="5"/>
  <c r="G2349" i="5"/>
  <c r="J2477" i="5"/>
  <c r="R2477" i="5"/>
  <c r="E2477" i="5"/>
  <c r="X2477" i="5" s="1"/>
  <c r="R2087" i="5"/>
  <c r="G2087" i="5"/>
  <c r="J2087" i="5"/>
  <c r="G1995" i="5"/>
  <c r="E1995" i="5"/>
  <c r="X1995" i="5" s="1"/>
  <c r="R1995" i="5"/>
  <c r="F1995" i="5"/>
  <c r="J1147" i="5"/>
  <c r="H1147" i="5"/>
  <c r="G1147" i="5"/>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H1624" i="5"/>
  <c r="I1486" i="5"/>
  <c r="G1740"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H2221" i="5"/>
  <c r="J2221"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H2058" i="5"/>
  <c r="F2058" i="5"/>
  <c r="G2042" i="5"/>
  <c r="F2042" i="5"/>
  <c r="E2026" i="5"/>
  <c r="X2026" i="5" s="1"/>
  <c r="G1220" i="5"/>
  <c r="I1220" i="5"/>
  <c r="I1198" i="5"/>
  <c r="H1198" i="5"/>
  <c r="J1160" i="5"/>
  <c r="E2132" i="5"/>
  <c r="X2132" i="5" s="1"/>
  <c r="J2387" i="5"/>
  <c r="G2221" i="5"/>
  <c r="E2404" i="5"/>
  <c r="X2404" i="5" s="1"/>
  <c r="I2404" i="5"/>
  <c r="F1088" i="5"/>
  <c r="E1088" i="5"/>
  <c r="X1088" i="5" s="1"/>
  <c r="F2104" i="5"/>
  <c r="E2232" i="5"/>
  <c r="X2232" i="5" s="1"/>
  <c r="J2232" i="5"/>
  <c r="R1020" i="5"/>
  <c r="H2175" i="5"/>
  <c r="G1353" i="5"/>
  <c r="I1063" i="5"/>
  <c r="H1063" i="5"/>
  <c r="E2215" i="5"/>
  <c r="X2215" i="5" s="1"/>
  <c r="G2215" i="5"/>
  <c r="H2215" i="5"/>
  <c r="F2215" i="5"/>
  <c r="R2215" i="5"/>
  <c r="I2215" i="5"/>
  <c r="F2431" i="5"/>
  <c r="E2431" i="5"/>
  <c r="X2431" i="5" s="1"/>
  <c r="I2431" i="5"/>
  <c r="J2431" i="5"/>
  <c r="H2431" i="5"/>
  <c r="J1194" i="5"/>
  <c r="R1194" i="5"/>
  <c r="G1194" i="5"/>
  <c r="J1375" i="5"/>
  <c r="F1375" i="5"/>
  <c r="E1375" i="5"/>
  <c r="X1375" i="5" s="1"/>
  <c r="I1375" i="5"/>
  <c r="F1159" i="5"/>
  <c r="J1159" i="5"/>
  <c r="G2356" i="5"/>
  <c r="J2356" i="5"/>
  <c r="E2356" i="5"/>
  <c r="X2356" i="5" s="1"/>
  <c r="H2356" i="5"/>
  <c r="R2356" i="5"/>
  <c r="I2053" i="5"/>
  <c r="F2053" i="5"/>
  <c r="E2053" i="5"/>
  <c r="X2053" i="5" s="1"/>
  <c r="J2053" i="5"/>
  <c r="R2053" i="5"/>
  <c r="G2053" i="5"/>
  <c r="E2175" i="5"/>
  <c r="X2175" i="5" s="1"/>
  <c r="G2175" i="5"/>
  <c r="F2175" i="5"/>
  <c r="I2270" i="5"/>
  <c r="E2270" i="5"/>
  <c r="X2270" i="5" s="1"/>
  <c r="H2166" i="5"/>
  <c r="J2014" i="5"/>
  <c r="J1140" i="5"/>
  <c r="G1081" i="5"/>
  <c r="E1292" i="5"/>
  <c r="X1292" i="5" s="1"/>
  <c r="I1292" i="5"/>
  <c r="G2254" i="5"/>
  <c r="R2150" i="5"/>
  <c r="J2062" i="5"/>
  <c r="H1428" i="5"/>
  <c r="R1412" i="5"/>
  <c r="G1380" i="5"/>
  <c r="F1364" i="5"/>
  <c r="E2286" i="5"/>
  <c r="X2286" i="5" s="1"/>
  <c r="J2286" i="5"/>
  <c r="I2238" i="5"/>
  <c r="F2222" i="5"/>
  <c r="R2118" i="5"/>
  <c r="E2154" i="5"/>
  <c r="X2154" i="5" s="1"/>
  <c r="R2138" i="5"/>
  <c r="H2106" i="5"/>
  <c r="I2090" i="5"/>
  <c r="J2042" i="5"/>
  <c r="J2026" i="5"/>
  <c r="I1159" i="5"/>
  <c r="G1159" i="5"/>
  <c r="G1198" i="5"/>
  <c r="F1160" i="5"/>
  <c r="E1160" i="5"/>
  <c r="X1160" i="5" s="1"/>
  <c r="I2000" i="5"/>
  <c r="E2259" i="5"/>
  <c r="X2259" i="5" s="1"/>
  <c r="R2221" i="5"/>
  <c r="R2404" i="5"/>
  <c r="H1088" i="5"/>
  <c r="F2356" i="5"/>
  <c r="E2104" i="5"/>
  <c r="X2104" i="5" s="1"/>
  <c r="R2104" i="5"/>
  <c r="I2232" i="5"/>
  <c r="H2148" i="5"/>
  <c r="I1020" i="5"/>
  <c r="I1353" i="5"/>
  <c r="H1353" i="5"/>
  <c r="J2175" i="5"/>
  <c r="F1081"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J2076" i="5"/>
  <c r="H2076" i="5"/>
  <c r="G1940" i="5"/>
  <c r="F1940" i="5"/>
  <c r="E528" i="5"/>
  <c r="X528" i="5" s="1"/>
  <c r="H528" i="5"/>
  <c r="I528" i="5"/>
  <c r="R528" i="5"/>
  <c r="G528" i="5"/>
  <c r="X280" i="5"/>
  <c r="J2156" i="5"/>
  <c r="G2156" i="5"/>
  <c r="F2156" i="5"/>
  <c r="H2156" i="5"/>
  <c r="R2156" i="5"/>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H1878" i="5"/>
  <c r="F1878" i="5"/>
  <c r="G1837" i="5"/>
  <c r="F1726" i="5"/>
  <c r="G1726" i="5"/>
  <c r="I1692" i="5"/>
  <c r="E1692" i="5"/>
  <c r="X1692" i="5" s="1"/>
  <c r="H1778" i="5"/>
  <c r="G2312" i="5"/>
  <c r="G2125" i="5"/>
  <c r="G1961" i="5"/>
  <c r="G1944" i="5"/>
  <c r="H1944" i="5"/>
  <c r="G1846" i="5"/>
  <c r="G1233" i="5"/>
  <c r="G635" i="5"/>
  <c r="G585" i="5"/>
  <c r="G573" i="5"/>
  <c r="G4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699" i="5"/>
  <c r="G1683" i="5"/>
  <c r="G1639" i="5"/>
  <c r="G1525" i="5"/>
  <c r="G1299" i="5"/>
  <c r="G1283" i="5"/>
  <c r="G675" i="5"/>
  <c r="G1541" i="5"/>
  <c r="G1457" i="5"/>
  <c r="G1293" i="5"/>
  <c r="G789" i="5"/>
  <c r="G769" i="5"/>
  <c r="G657" i="5"/>
  <c r="G1573" i="5"/>
  <c r="G977" i="5"/>
  <c r="G869" i="5"/>
  <c r="G837" i="5"/>
  <c r="G1463" i="5"/>
  <c r="G631" i="5"/>
  <c r="J1039" i="5"/>
  <c r="H1279" i="5"/>
  <c r="E1279" i="5"/>
  <c r="X1279" i="5" s="1"/>
  <c r="D13" i="6"/>
  <c r="H1119" i="5"/>
  <c r="R1191" i="5"/>
  <c r="I1191" i="5"/>
  <c r="F1191" i="5"/>
  <c r="E1079" i="5"/>
  <c r="X1079" i="5" s="1"/>
  <c r="R1079" i="5"/>
  <c r="E1087" i="5"/>
  <c r="X1087" i="5" s="1"/>
  <c r="G1087" i="5"/>
  <c r="H1087" i="5"/>
  <c r="J1191" i="5"/>
  <c r="D4" i="6"/>
  <c r="J1708" i="5"/>
  <c r="E2387" i="5"/>
  <c r="X2387" i="5" s="1"/>
  <c r="H1144" i="5"/>
  <c r="E2087" i="5"/>
  <c r="X2087" i="5" s="1"/>
  <c r="I1116" i="5"/>
  <c r="I1144" i="5"/>
  <c r="R1362" i="5"/>
  <c r="E1362" i="5"/>
  <c r="X1362" i="5" s="1"/>
  <c r="R2007" i="5"/>
  <c r="E2151" i="5"/>
  <c r="X2151" i="5" s="1"/>
  <c r="R2431" i="5"/>
  <c r="G1178" i="5"/>
  <c r="F1194" i="5"/>
  <c r="H1066" i="5"/>
  <c r="B17" i="4"/>
  <c r="A9" i="6" s="1"/>
  <c r="I37" i="6"/>
  <c r="I63" i="6"/>
  <c r="B24" i="4"/>
  <c r="C25" i="3"/>
  <c r="A3" i="6"/>
  <c r="A66" i="2"/>
  <c r="B4" i="8"/>
  <c r="J4" i="6"/>
  <c r="A52" i="2"/>
  <c r="C5" i="3"/>
  <c r="I56" i="6"/>
  <c r="A33" i="2"/>
  <c r="C12" i="3"/>
  <c r="I61" i="6"/>
  <c r="A13" i="2"/>
  <c r="E4" i="8"/>
  <c r="B68" i="4"/>
  <c r="A49" i="6" s="1"/>
  <c r="B29" i="4"/>
  <c r="B35" i="4" s="1"/>
  <c r="A23" i="6" s="1"/>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D31" i="4" s="1"/>
  <c r="A68" i="2"/>
  <c r="A18" i="2"/>
  <c r="J53" i="6"/>
  <c r="A31" i="2"/>
  <c r="A36" i="2"/>
  <c r="A29" i="2"/>
  <c r="B22" i="4"/>
  <c r="A13" i="6" s="1"/>
  <c r="J42" i="6"/>
  <c r="H4" i="8"/>
  <c r="I12" i="6"/>
  <c r="F6" i="6"/>
  <c r="H6" i="6" s="1"/>
  <c r="D6" i="6" s="1"/>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T2379" i="5"/>
  <c r="S2375" i="5"/>
  <c r="T2375" i="5"/>
  <c r="AB2375" i="5"/>
  <c r="S2371" i="5"/>
  <c r="T2371" i="5"/>
  <c r="AB2371" i="5"/>
  <c r="S2367" i="5"/>
  <c r="T2367" i="5"/>
  <c r="AB2367" i="5"/>
  <c r="S2363" i="5"/>
  <c r="T2363" i="5"/>
  <c r="S2359" i="5"/>
  <c r="T2359" i="5"/>
  <c r="AB2359" i="5"/>
  <c r="S2355" i="5"/>
  <c r="T2355" i="5"/>
  <c r="AB2355" i="5"/>
  <c r="S2351" i="5"/>
  <c r="T2351" i="5"/>
  <c r="AB2351" i="5"/>
  <c r="S2347" i="5"/>
  <c r="S2343" i="5"/>
  <c r="T2343" i="5"/>
  <c r="AB2339" i="5"/>
  <c r="S2335" i="5"/>
  <c r="S2331" i="5"/>
  <c r="T2331" i="5"/>
  <c r="AB2331" i="5"/>
  <c r="S2327" i="5"/>
  <c r="T2327" i="5"/>
  <c r="S2323" i="5"/>
  <c r="T2323" i="5"/>
  <c r="AB2323" i="5"/>
  <c r="S2319" i="5"/>
  <c r="T2319" i="5"/>
  <c r="AB2319" i="5"/>
  <c r="S2315" i="5"/>
  <c r="T2315" i="5"/>
  <c r="S2311" i="5"/>
  <c r="T2311" i="5"/>
  <c r="AB2311" i="5"/>
  <c r="S2307" i="5"/>
  <c r="T2307" i="5"/>
  <c r="S2299" i="5"/>
  <c r="T2299" i="5"/>
  <c r="AB2299" i="5"/>
  <c r="S2295" i="5"/>
  <c r="T2295" i="5"/>
  <c r="AB2295" i="5"/>
  <c r="S2291" i="5"/>
  <c r="T2291" i="5"/>
  <c r="AB2291" i="5"/>
  <c r="S2287" i="5"/>
  <c r="T2287" i="5"/>
  <c r="AB2287" i="5"/>
  <c r="S2283" i="5"/>
  <c r="T2283" i="5"/>
  <c r="AB2283" i="5"/>
  <c r="S2279" i="5"/>
  <c r="T2279" i="5"/>
  <c r="T2275" i="5"/>
  <c r="AB2275"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1" i="5"/>
  <c r="T2211" i="5"/>
  <c r="AB2211" i="5"/>
  <c r="S2207" i="5"/>
  <c r="T2207" i="5"/>
  <c r="AB2207" i="5"/>
  <c r="S2203" i="5"/>
  <c r="T2203" i="5"/>
  <c r="AB2203" i="5"/>
  <c r="S2199" i="5"/>
  <c r="T2199" i="5"/>
  <c r="S2195" i="5"/>
  <c r="T2195" i="5"/>
  <c r="AB2195" i="5"/>
  <c r="S2191" i="5"/>
  <c r="T2191" i="5"/>
  <c r="AB2191" i="5"/>
  <c r="S2187" i="5"/>
  <c r="T2187" i="5"/>
  <c r="S2183" i="5"/>
  <c r="T2183" i="5"/>
  <c r="AB2183"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AB1379"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E1778" i="5"/>
  <c r="X1778" i="5" s="1"/>
  <c r="J1041" i="5"/>
  <c r="G1778" i="5"/>
  <c r="G2343" i="5"/>
  <c r="I22" i="6"/>
  <c r="A43" i="2"/>
  <c r="E4" i="5"/>
  <c r="A3" i="2"/>
  <c r="A50" i="2"/>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S2382" i="5"/>
  <c r="T2382" i="5"/>
  <c r="S2378" i="5"/>
  <c r="T2378" i="5"/>
  <c r="S2374" i="5"/>
  <c r="T2374" i="5"/>
  <c r="S2370" i="5"/>
  <c r="T2370" i="5"/>
  <c r="S2366" i="5"/>
  <c r="T2366" i="5"/>
  <c r="S2362" i="5"/>
  <c r="T2362" i="5"/>
  <c r="S2358" i="5"/>
  <c r="T2358" i="5"/>
  <c r="S2354" i="5"/>
  <c r="T2350" i="5"/>
  <c r="S2346" i="5"/>
  <c r="T2342" i="5"/>
  <c r="S2338" i="5"/>
  <c r="T2338" i="5"/>
  <c r="S2334" i="5"/>
  <c r="T2334" i="5"/>
  <c r="S2330" i="5"/>
  <c r="T2330" i="5"/>
  <c r="S2326" i="5"/>
  <c r="T2326" i="5"/>
  <c r="S2322" i="5"/>
  <c r="T2322" i="5"/>
  <c r="S2318" i="5"/>
  <c r="T2318" i="5"/>
  <c r="S2314" i="5"/>
  <c r="S2306" i="5"/>
  <c r="T2306" i="5"/>
  <c r="S2302" i="5"/>
  <c r="T2302" i="5"/>
  <c r="S2298" i="5"/>
  <c r="T2298" i="5"/>
  <c r="S2294" i="5"/>
  <c r="T2294" i="5"/>
  <c r="S2290" i="5"/>
  <c r="T2290" i="5"/>
  <c r="S2286" i="5"/>
  <c r="T2286" i="5"/>
  <c r="S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T2222" i="5"/>
  <c r="S2218" i="5"/>
  <c r="T2218" i="5"/>
  <c r="S2214" i="5"/>
  <c r="T2214" i="5"/>
  <c r="S2210" i="5"/>
  <c r="T2210" i="5"/>
  <c r="S2206" i="5"/>
  <c r="T2206" i="5"/>
  <c r="S2202" i="5"/>
  <c r="T2202" i="5"/>
  <c r="S2198" i="5"/>
  <c r="T2198" i="5"/>
  <c r="S2194" i="5"/>
  <c r="T2194" i="5"/>
  <c r="S2190" i="5"/>
  <c r="T2190" i="5"/>
  <c r="S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T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S2389" i="5"/>
  <c r="T2389" i="5"/>
  <c r="S2385" i="5"/>
  <c r="T2385" i="5"/>
  <c r="AB2385" i="5"/>
  <c r="S2381" i="5"/>
  <c r="T2381" i="5"/>
  <c r="AB2381" i="5"/>
  <c r="S2377" i="5"/>
  <c r="T2377" i="5"/>
  <c r="AB2377" i="5"/>
  <c r="S2373" i="5"/>
  <c r="T2373" i="5"/>
  <c r="AB2373" i="5"/>
  <c r="S2369" i="5"/>
  <c r="T2369" i="5"/>
  <c r="AB2369" i="5"/>
  <c r="S2365" i="5"/>
  <c r="T2365" i="5"/>
  <c r="AB2365" i="5"/>
  <c r="S2361" i="5"/>
  <c r="S2357" i="5"/>
  <c r="T2357"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S2173" i="5"/>
  <c r="S2169" i="5"/>
  <c r="T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493" i="5"/>
  <c r="S1485" i="5"/>
  <c r="T1485" i="5"/>
  <c r="AB1485" i="5"/>
  <c r="S1481" i="5"/>
  <c r="T1481" i="5"/>
  <c r="AB1481" i="5"/>
  <c r="S1477" i="5"/>
  <c r="T1477" i="5"/>
  <c r="AB1477" i="5"/>
  <c r="S1473" i="5"/>
  <c r="T1473" i="5"/>
  <c r="S1469" i="5"/>
  <c r="T1469" i="5"/>
  <c r="S1465" i="5"/>
  <c r="T1465" i="5"/>
  <c r="AB1465" i="5"/>
  <c r="S1461" i="5"/>
  <c r="T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A17" i="6" s="1"/>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T2436" i="5"/>
  <c r="AB2436"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2" i="5"/>
  <c r="S2328" i="5"/>
  <c r="T2328" i="5"/>
  <c r="AB2328" i="5"/>
  <c r="S2324" i="5"/>
  <c r="T2324" i="5"/>
  <c r="S2320" i="5"/>
  <c r="T2320" i="5"/>
  <c r="S2316" i="5"/>
  <c r="T2316" i="5"/>
  <c r="S2312" i="5"/>
  <c r="T2312" i="5"/>
  <c r="AB2312" i="5"/>
  <c r="S2308" i="5"/>
  <c r="T2308" i="5"/>
  <c r="AB2308" i="5"/>
  <c r="S2304" i="5"/>
  <c r="T2304" i="5"/>
  <c r="S2296" i="5"/>
  <c r="T2296" i="5"/>
  <c r="S2292" i="5"/>
  <c r="T2292" i="5"/>
  <c r="S2288" i="5"/>
  <c r="T2288" i="5"/>
  <c r="S2284" i="5"/>
  <c r="T2284" i="5"/>
  <c r="S2280" i="5"/>
  <c r="T2280" i="5"/>
  <c r="AB2280" i="5"/>
  <c r="S2276" i="5"/>
  <c r="T2276" i="5"/>
  <c r="AB2276" i="5"/>
  <c r="S2272" i="5"/>
  <c r="T2272" i="5"/>
  <c r="S2268" i="5"/>
  <c r="T2268" i="5"/>
  <c r="AB2264" i="5"/>
  <c r="S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68"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03" i="5"/>
  <c r="G2115" i="5"/>
  <c r="S1215" i="5"/>
  <c r="T1215" i="5"/>
  <c r="S1211" i="5"/>
  <c r="T1211" i="5"/>
  <c r="S1207" i="5"/>
  <c r="T1207" i="5"/>
  <c r="S1203" i="5"/>
  <c r="T1203" i="5"/>
  <c r="S1199" i="5"/>
  <c r="T1199" i="5"/>
  <c r="S1195" i="5"/>
  <c r="T1195" i="5"/>
  <c r="S1191" i="5"/>
  <c r="T1191" i="5"/>
  <c r="S1187" i="5"/>
  <c r="T1187" i="5"/>
  <c r="S1183" i="5"/>
  <c r="T1183" i="5"/>
  <c r="S1179" i="5"/>
  <c r="T1179"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81" i="5"/>
  <c r="T1181" i="5"/>
  <c r="S1177" i="5"/>
  <c r="T1177" i="5"/>
  <c r="S1173" i="5"/>
  <c r="T1173" i="5"/>
  <c r="S1169" i="5"/>
  <c r="T1169" i="5"/>
  <c r="S1165" i="5"/>
  <c r="S1149" i="5"/>
  <c r="S1133" i="5"/>
  <c r="S1117" i="5"/>
  <c r="T1117" i="5"/>
  <c r="S1113" i="5"/>
  <c r="T1113" i="5"/>
  <c r="S1109" i="5"/>
  <c r="T1109" i="5"/>
  <c r="S1105" i="5"/>
  <c r="T1105" i="5"/>
  <c r="S1101"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496" i="5"/>
  <c r="AB1480" i="5"/>
  <c r="AB1448" i="5"/>
  <c r="AB1440" i="5"/>
  <c r="AB1320" i="5"/>
  <c r="AB1280" i="5"/>
  <c r="AB1272" i="5"/>
  <c r="AB1232" i="5"/>
  <c r="AB1221" i="5"/>
  <c r="AB1216" i="5"/>
  <c r="AB1201" i="5"/>
  <c r="AB1187" i="5"/>
  <c r="AB1177" i="5"/>
  <c r="AB1171" i="5"/>
  <c r="AB1158" i="5"/>
  <c r="AB1152" i="5"/>
  <c r="AB1136" i="5"/>
  <c r="AB1130" i="5"/>
  <c r="AB1120"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T162" i="5"/>
  <c r="T124" i="5"/>
  <c r="T70" i="5"/>
  <c r="T16"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1" i="5"/>
  <c r="S271" i="5"/>
  <c r="T269" i="5"/>
  <c r="S269"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163" i="5"/>
  <c r="T147" i="5"/>
  <c r="T69" i="5"/>
  <c r="T67" i="5"/>
  <c r="T37" i="5"/>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F1150" i="5"/>
  <c r="R1150" i="5"/>
  <c r="H1322" i="5"/>
  <c r="G1322" i="5"/>
  <c r="F1322" i="5"/>
  <c r="J1322" i="5"/>
  <c r="R1322" i="5"/>
  <c r="G1402" i="5"/>
  <c r="R1402" i="5"/>
  <c r="E1402" i="5"/>
  <c r="X1402" i="5" s="1"/>
  <c r="I1402" i="5"/>
  <c r="F140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R158" i="5"/>
  <c r="J458" i="5"/>
  <c r="R458" i="5"/>
  <c r="G458" i="5"/>
  <c r="E458" i="5"/>
  <c r="X458" i="5" s="1"/>
  <c r="H458" i="5"/>
  <c r="J595" i="5"/>
  <c r="G595" i="5"/>
  <c r="I615" i="5"/>
  <c r="G615" i="5"/>
  <c r="H695" i="5"/>
  <c r="F695" i="5"/>
  <c r="J743" i="5"/>
  <c r="F743" i="5"/>
  <c r="H883" i="5"/>
  <c r="J883" i="5"/>
  <c r="H1859" i="5"/>
  <c r="I1859" i="5"/>
  <c r="H2291" i="5"/>
  <c r="I2291" i="5"/>
  <c r="J568" i="5"/>
  <c r="H568" i="5"/>
  <c r="E568" i="5"/>
  <c r="X568" i="5" s="1"/>
  <c r="R568" i="5"/>
  <c r="G568" i="5"/>
  <c r="I568" i="5"/>
  <c r="F584" i="5"/>
  <c r="H584" i="5"/>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E860" i="5"/>
  <c r="X860" i="5" s="1"/>
  <c r="I860" i="5"/>
  <c r="G860" i="5"/>
  <c r="H860" i="5"/>
  <c r="E888" i="5"/>
  <c r="X888" i="5" s="1"/>
  <c r="H888" i="5"/>
  <c r="R928" i="5"/>
  <c r="I928" i="5"/>
  <c r="J928" i="5"/>
  <c r="G944" i="5"/>
  <c r="E944" i="5"/>
  <c r="X944" i="5" s="1"/>
  <c r="F944" i="5"/>
  <c r="R944" i="5"/>
  <c r="H988" i="5"/>
  <c r="F988" i="5"/>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I2292" i="5"/>
  <c r="F2292" i="5"/>
  <c r="E2328" i="5"/>
  <c r="X2328" i="5" s="1"/>
  <c r="G2328" i="5"/>
  <c r="R2328" i="5"/>
  <c r="R2452" i="5"/>
  <c r="G2452" i="5"/>
  <c r="J2452" i="5"/>
  <c r="E2452" i="5"/>
  <c r="X2452" i="5" s="1"/>
  <c r="F2452" i="5"/>
  <c r="H2452" i="5"/>
  <c r="J429" i="5"/>
  <c r="H429" i="5"/>
  <c r="I429" i="5"/>
  <c r="G777" i="5"/>
  <c r="I777" i="5"/>
  <c r="E921" i="5"/>
  <c r="X921" i="5" s="1"/>
  <c r="R921" i="5"/>
  <c r="J921" i="5"/>
  <c r="F981" i="5"/>
  <c r="J981"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F899" i="5"/>
  <c r="B45" i="6"/>
  <c r="G45" i="6" s="1"/>
  <c r="G20" i="6"/>
  <c r="B40" i="6"/>
  <c r="G40" i="6" s="1"/>
  <c r="B30" i="6"/>
  <c r="G30" i="6" s="1"/>
  <c r="G1229" i="5"/>
  <c r="H881" i="5"/>
  <c r="F933" i="5"/>
  <c r="H1417" i="5"/>
  <c r="I1521" i="5"/>
  <c r="F1585" i="5"/>
  <c r="I1965" i="5"/>
  <c r="I2073" i="5"/>
  <c r="R1229" i="5"/>
  <c r="J2417" i="5"/>
  <c r="F881" i="5"/>
  <c r="J2189" i="5"/>
  <c r="H2441" i="5"/>
  <c r="H515" i="5"/>
  <c r="G1447" i="5"/>
  <c r="J1169" i="5"/>
  <c r="G2245" i="5"/>
  <c r="H637" i="5"/>
  <c r="F637" i="5"/>
  <c r="F761" i="5"/>
  <c r="F961" i="5"/>
  <c r="I961" i="5"/>
  <c r="J1057" i="5"/>
  <c r="G1169" i="5"/>
  <c r="G171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E525" i="5"/>
  <c r="X525" i="5" s="1"/>
  <c r="G525" i="5"/>
  <c r="R537" i="5"/>
  <c r="I537" i="5"/>
  <c r="F537" i="5"/>
  <c r="H933"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G961" i="5"/>
  <c r="F1057" i="5"/>
  <c r="H1169" i="5"/>
  <c r="H1229" i="5"/>
  <c r="F1713" i="5"/>
  <c r="G2189" i="5"/>
  <c r="I2213" i="5"/>
  <c r="G2213" i="5"/>
  <c r="H2297" i="5"/>
  <c r="H2357" i="5"/>
  <c r="G2441" i="5"/>
  <c r="E933" i="5"/>
  <c r="X933" i="5" s="1"/>
  <c r="R559" i="5"/>
  <c r="I559" i="5"/>
  <c r="R1121" i="5"/>
  <c r="R1521" i="5"/>
  <c r="E1585" i="5"/>
  <c r="X1585" i="5" s="1"/>
  <c r="H761" i="5"/>
  <c r="E461" i="5"/>
  <c r="X461" i="5" s="1"/>
  <c r="H537" i="5"/>
  <c r="J445" i="5"/>
  <c r="R563" i="5"/>
  <c r="G563" i="5"/>
  <c r="E563" i="5"/>
  <c r="X563" i="5" s="1"/>
  <c r="J563" i="5"/>
  <c r="H563" i="5"/>
  <c r="E579" i="5"/>
  <c r="X579" i="5" s="1"/>
  <c r="R579" i="5"/>
  <c r="I595" i="5"/>
  <c r="R595" i="5"/>
  <c r="E595" i="5"/>
  <c r="X595" i="5" s="1"/>
  <c r="F595" i="5"/>
  <c r="F615" i="5"/>
  <c r="E615" i="5"/>
  <c r="X615" i="5" s="1"/>
  <c r="H615" i="5"/>
  <c r="E647" i="5"/>
  <c r="X647" i="5" s="1"/>
  <c r="R64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I883" i="5"/>
  <c r="R883" i="5"/>
  <c r="F883" i="5"/>
  <c r="E883" i="5"/>
  <c r="X883" i="5" s="1"/>
  <c r="J899" i="5"/>
  <c r="I899" i="5"/>
  <c r="R899" i="5"/>
  <c r="H899" i="5"/>
  <c r="F915" i="5"/>
  <c r="J915" i="5"/>
  <c r="R915" i="5"/>
  <c r="H915" i="5"/>
  <c r="G939" i="5"/>
  <c r="E939" i="5"/>
  <c r="X939" i="5" s="1"/>
  <c r="J987" i="5"/>
  <c r="G1043" i="5"/>
  <c r="H1043" i="5"/>
  <c r="F1043" i="5"/>
  <c r="R1043" i="5"/>
  <c r="I1043" i="5"/>
  <c r="J1043" i="5"/>
  <c r="I1099" i="5"/>
  <c r="J1099" i="5"/>
  <c r="F1099" i="5"/>
  <c r="J1211" i="5"/>
  <c r="E1211" i="5"/>
  <c r="X1211" i="5" s="1"/>
  <c r="R1211" i="5"/>
  <c r="F1211" i="5"/>
  <c r="R1259" i="5"/>
  <c r="H1259" i="5"/>
  <c r="I1259" i="5"/>
  <c r="J1259" i="5"/>
  <c r="E1259" i="5"/>
  <c r="X1259" i="5" s="1"/>
  <c r="F1259" i="5"/>
  <c r="J1339" i="5"/>
  <c r="I1339" i="5"/>
  <c r="R1339" i="5"/>
  <c r="G1339" i="5"/>
  <c r="G1371" i="5"/>
  <c r="H1371" i="5"/>
  <c r="E1371" i="5"/>
  <c r="X1371" i="5" s="1"/>
  <c r="J1371" i="5"/>
  <c r="F1495" i="5"/>
  <c r="R1495" i="5"/>
  <c r="E1495" i="5"/>
  <c r="X1495" i="5" s="1"/>
  <c r="I1531" i="5"/>
  <c r="F1531" i="5"/>
  <c r="I1571" i="5"/>
  <c r="R1571"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H676" i="5"/>
  <c r="G676" i="5"/>
  <c r="H692" i="5"/>
  <c r="R692" i="5"/>
  <c r="E720" i="5"/>
  <c r="X720" i="5" s="1"/>
  <c r="F720" i="5"/>
  <c r="J740" i="5"/>
  <c r="G740" i="5"/>
  <c r="F740" i="5"/>
  <c r="I760" i="5"/>
  <c r="G760" i="5"/>
  <c r="R788" i="5"/>
  <c r="E788" i="5"/>
  <c r="X788" i="5" s="1"/>
  <c r="E812" i="5"/>
  <c r="X812" i="5" s="1"/>
  <c r="J812" i="5"/>
  <c r="I812" i="5"/>
  <c r="R860" i="5"/>
  <c r="F860" i="5"/>
  <c r="J860" i="5"/>
  <c r="G908" i="5"/>
  <c r="F908" i="5"/>
  <c r="E908" i="5"/>
  <c r="X908" i="5" s="1"/>
  <c r="H928" i="5"/>
  <c r="E928" i="5"/>
  <c r="X928" i="5" s="1"/>
  <c r="H944" i="5"/>
  <c r="J944" i="5"/>
  <c r="I944" i="5"/>
  <c r="G968" i="5"/>
  <c r="E968" i="5"/>
  <c r="X968" i="5" s="1"/>
  <c r="R988" i="5"/>
  <c r="E988" i="5"/>
  <c r="X988" i="5" s="1"/>
  <c r="I988" i="5"/>
  <c r="G988" i="5"/>
  <c r="J98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F2212" i="5"/>
  <c r="J2292" i="5"/>
  <c r="G2292" i="5"/>
  <c r="R2292" i="5"/>
  <c r="X219" i="5"/>
  <c r="X259" i="5"/>
  <c r="R299" i="5"/>
  <c r="X347" i="5"/>
  <c r="R387" i="5"/>
  <c r="R429" i="5"/>
  <c r="F429" i="5"/>
  <c r="E429" i="5"/>
  <c r="X429" i="5" s="1"/>
  <c r="G429" i="5"/>
  <c r="G933" i="5"/>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R961" i="5"/>
  <c r="E1057" i="5"/>
  <c r="X1057" i="5" s="1"/>
  <c r="I1229" i="5"/>
  <c r="I1417" i="5"/>
  <c r="I1713" i="5"/>
  <c r="J1713" i="5"/>
  <c r="H1793" i="5"/>
  <c r="F2189" i="5"/>
  <c r="F2213" i="5"/>
  <c r="R2213" i="5"/>
  <c r="G2297" i="5"/>
  <c r="J2357" i="5"/>
  <c r="R933" i="5"/>
  <c r="E559" i="5"/>
  <c r="X559" i="5" s="1"/>
  <c r="R1621" i="5"/>
  <c r="F559" i="5"/>
  <c r="E1121" i="5"/>
  <c r="X1121" i="5" s="1"/>
  <c r="R1169" i="5"/>
  <c r="I1319" i="5"/>
  <c r="R501" i="5"/>
  <c r="E537" i="5"/>
  <c r="X537" i="5" s="1"/>
  <c r="E899" i="5"/>
  <c r="X899" i="5" s="1"/>
  <c r="G695" i="5"/>
  <c r="J1491" i="5"/>
  <c r="I1507" i="5"/>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G796" i="5"/>
  <c r="E816" i="5"/>
  <c r="X816" i="5" s="1"/>
  <c r="R816" i="5"/>
  <c r="G816" i="5"/>
  <c r="F816" i="5"/>
  <c r="J816" i="5"/>
  <c r="F848" i="5"/>
  <c r="R868" i="5"/>
  <c r="J868" i="5"/>
  <c r="F868" i="5"/>
  <c r="I868" i="5"/>
  <c r="J912" i="5"/>
  <c r="H912" i="5"/>
  <c r="E912" i="5"/>
  <c r="X912" i="5" s="1"/>
  <c r="J932" i="5"/>
  <c r="R932" i="5"/>
  <c r="H932" i="5"/>
  <c r="E932" i="5"/>
  <c r="X932" i="5" s="1"/>
  <c r="G932" i="5"/>
  <c r="I948" i="5"/>
  <c r="J948" i="5"/>
  <c r="G992" i="5"/>
  <c r="H992" i="5"/>
  <c r="F1084" i="5"/>
  <c r="J1084" i="5"/>
  <c r="I1320" i="5"/>
  <c r="E1320" i="5"/>
  <c r="X1320" i="5" s="1"/>
  <c r="R1452" i="5"/>
  <c r="H1584" i="5"/>
  <c r="I1584" i="5"/>
  <c r="F1700" i="5"/>
  <c r="R1700" i="5"/>
  <c r="E1804" i="5"/>
  <c r="X1804" i="5" s="1"/>
  <c r="H1804" i="5"/>
  <c r="R2096" i="5"/>
  <c r="G2096" i="5"/>
  <c r="G2184" i="5"/>
  <c r="I2184" i="5"/>
  <c r="F2480" i="5"/>
  <c r="R323" i="5"/>
  <c r="X363" i="5"/>
  <c r="G433" i="5"/>
  <c r="R433" i="5"/>
  <c r="H449" i="5"/>
  <c r="R449" i="5"/>
  <c r="J449" i="5"/>
  <c r="J489" i="5"/>
  <c r="R489" i="5"/>
  <c r="H489" i="5"/>
  <c r="E517" i="5"/>
  <c r="X517" i="5" s="1"/>
  <c r="F517" i="5"/>
  <c r="F529" i="5"/>
  <c r="I529" i="5"/>
  <c r="R551" i="5"/>
  <c r="I551" i="5"/>
  <c r="E587" i="5"/>
  <c r="X587" i="5" s="1"/>
  <c r="I587" i="5"/>
  <c r="F587" i="5"/>
  <c r="H587" i="5"/>
  <c r="R587" i="5"/>
  <c r="G587" i="5"/>
  <c r="I639" i="5"/>
  <c r="E715" i="5"/>
  <c r="X715" i="5" s="1"/>
  <c r="F715" i="5"/>
  <c r="G715" i="5"/>
  <c r="R715" i="5"/>
  <c r="H715" i="5"/>
  <c r="R847" i="5"/>
  <c r="F847" i="5"/>
  <c r="J847" i="5"/>
  <c r="I847" i="5"/>
  <c r="E847" i="5"/>
  <c r="X847" i="5" s="1"/>
  <c r="H871" i="5"/>
  <c r="I871" i="5"/>
  <c r="F871" i="5"/>
  <c r="G871" i="5"/>
  <c r="E871" i="5"/>
  <c r="X871" i="5" s="1"/>
  <c r="I943" i="5"/>
  <c r="R959" i="5"/>
  <c r="J959" i="5"/>
  <c r="E959" i="5"/>
  <c r="X959" i="5" s="1"/>
  <c r="I959" i="5"/>
  <c r="R991" i="5"/>
  <c r="F991" i="5"/>
  <c r="H991" i="5"/>
  <c r="G991" i="5"/>
  <c r="F1011" i="5"/>
  <c r="J1011" i="5"/>
  <c r="H1051" i="5"/>
  <c r="R1051" i="5"/>
  <c r="F1107" i="5"/>
  <c r="J1107" i="5"/>
  <c r="E1107" i="5"/>
  <c r="X1107" i="5" s="1"/>
  <c r="R1107" i="5"/>
  <c r="R1139" i="5"/>
  <c r="E1139" i="5"/>
  <c r="X1139" i="5" s="1"/>
  <c r="I1139" i="5"/>
  <c r="H1139" i="5"/>
  <c r="F1219" i="5"/>
  <c r="I1219" i="5"/>
  <c r="H1219" i="5"/>
  <c r="E1219" i="5"/>
  <c r="X1219" i="5" s="1"/>
  <c r="J1219" i="5"/>
  <c r="R1219" i="5"/>
  <c r="R1267" i="5"/>
  <c r="J1267" i="5"/>
  <c r="F1267" i="5"/>
  <c r="H1267" i="5"/>
  <c r="I1267" i="5"/>
  <c r="F1359" i="5"/>
  <c r="J1359" i="5"/>
  <c r="G1383" i="5"/>
  <c r="I1383" i="5"/>
  <c r="I1399" i="5"/>
  <c r="R1399" i="5"/>
  <c r="E1399" i="5"/>
  <c r="X1399" i="5" s="1"/>
  <c r="H1399" i="5"/>
  <c r="J1475" i="5"/>
  <c r="I1475" i="5"/>
  <c r="G1475" i="5"/>
  <c r="H1475" i="5"/>
  <c r="R1475" i="5"/>
  <c r="F1475" i="5"/>
  <c r="G1535" i="5"/>
  <c r="H1535" i="5"/>
  <c r="J1535" i="5"/>
  <c r="E1583" i="5"/>
  <c r="X1583" i="5" s="1"/>
  <c r="F1583" i="5"/>
  <c r="R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R2139" i="5"/>
  <c r="J2139" i="5"/>
  <c r="E2139" i="5"/>
  <c r="X2139" i="5" s="1"/>
  <c r="G1139" i="5"/>
  <c r="G1590" i="5"/>
  <c r="G847" i="5"/>
  <c r="I827" i="5"/>
  <c r="F1590" i="5"/>
  <c r="X18" i="5"/>
  <c r="X130" i="5"/>
  <c r="E582" i="5"/>
  <c r="X582" i="5" s="1"/>
  <c r="R582" i="5"/>
  <c r="G686" i="5"/>
  <c r="H834" i="5"/>
  <c r="E894" i="5"/>
  <c r="X894" i="5" s="1"/>
  <c r="E930" i="5"/>
  <c r="X930" i="5" s="1"/>
  <c r="G1130" i="5"/>
  <c r="G1230" i="5"/>
  <c r="I1302" i="5"/>
  <c r="F1430" i="5"/>
  <c r="J1558" i="5"/>
  <c r="I1558" i="5"/>
  <c r="R1590" i="5"/>
  <c r="E1710" i="5"/>
  <c r="X1710" i="5" s="1"/>
  <c r="R1710" i="5"/>
  <c r="J758" i="5"/>
  <c r="E786" i="5"/>
  <c r="X786" i="5" s="1"/>
  <c r="I1490" i="5"/>
  <c r="F1750" i="5"/>
  <c r="G834" i="5"/>
  <c r="H1958" i="5"/>
  <c r="R144" i="5"/>
  <c r="H654" i="5"/>
  <c r="F970" i="5"/>
  <c r="I1958" i="5"/>
  <c r="G728" i="5"/>
  <c r="J1139" i="5"/>
  <c r="J715" i="5"/>
  <c r="I991" i="5"/>
  <c r="H959" i="5"/>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J787" i="5"/>
  <c r="E787" i="5"/>
  <c r="X787" i="5" s="1"/>
  <c r="F787" i="5"/>
  <c r="I787" i="5"/>
  <c r="R787" i="5"/>
  <c r="E811" i="5"/>
  <c r="X811" i="5" s="1"/>
  <c r="R811" i="5"/>
  <c r="F811" i="5"/>
  <c r="I891" i="5"/>
  <c r="H2195" i="5"/>
  <c r="R2195" i="5"/>
  <c r="J1490" i="5"/>
  <c r="H1750" i="5"/>
  <c r="R827" i="5"/>
  <c r="H1710" i="5"/>
  <c r="E1390" i="5"/>
  <c r="X1390" i="5" s="1"/>
  <c r="H571" i="5"/>
  <c r="R1558" i="5"/>
  <c r="I2006" i="5"/>
  <c r="X366" i="5"/>
  <c r="G582" i="5"/>
  <c r="I582" i="5"/>
  <c r="J686" i="5"/>
  <c r="I686" i="5"/>
  <c r="I834" i="5"/>
  <c r="H894" i="5"/>
  <c r="G894" i="5"/>
  <c r="F930" i="5"/>
  <c r="R1130" i="5"/>
  <c r="F1230" i="5"/>
  <c r="I1230" i="5"/>
  <c r="F1390" i="5"/>
  <c r="R1430" i="5"/>
  <c r="E1430" i="5"/>
  <c r="X1430" i="5" s="1"/>
  <c r="G1558" i="5"/>
  <c r="J1590" i="5"/>
  <c r="J1710" i="5"/>
  <c r="E2006" i="5"/>
  <c r="X2006" i="5" s="1"/>
  <c r="X144" i="5"/>
  <c r="E758" i="5"/>
  <c r="X758" i="5" s="1"/>
  <c r="F1490" i="5"/>
  <c r="G1750" i="5"/>
  <c r="X170" i="5"/>
  <c r="F654" i="5"/>
  <c r="J1958" i="5"/>
  <c r="F1958" i="5"/>
  <c r="G659" i="5"/>
  <c r="I923" i="5"/>
  <c r="H1359" i="5"/>
  <c r="G1219" i="5"/>
  <c r="J1399" i="5"/>
  <c r="F1967" i="5"/>
  <c r="J604" i="5"/>
  <c r="H2063" i="5"/>
  <c r="R2063" i="5"/>
  <c r="G1399" i="5"/>
  <c r="E1490" i="5"/>
  <c r="X1490" i="5" s="1"/>
  <c r="F1710" i="5"/>
  <c r="I1710" i="5"/>
  <c r="I1390" i="5"/>
  <c r="I1130" i="5"/>
  <c r="G571" i="5"/>
  <c r="R2006" i="5"/>
  <c r="E1230" i="5"/>
  <c r="X1230" i="5" s="1"/>
  <c r="J1750" i="5"/>
  <c r="J2006" i="5"/>
  <c r="R78" i="5"/>
  <c r="R50" i="5"/>
  <c r="X98" i="5"/>
  <c r="X250" i="5"/>
  <c r="F582" i="5"/>
  <c r="E686" i="5"/>
  <c r="X686" i="5" s="1"/>
  <c r="F686" i="5"/>
  <c r="E834" i="5"/>
  <c r="X834" i="5" s="1"/>
  <c r="J894" i="5"/>
  <c r="I894" i="5"/>
  <c r="G930" i="5"/>
  <c r="R930" i="5"/>
  <c r="F1130" i="5"/>
  <c r="J1230" i="5"/>
  <c r="R1302" i="5"/>
  <c r="R1390" i="5"/>
  <c r="J1430" i="5"/>
  <c r="H1430" i="5"/>
  <c r="F1558" i="5"/>
  <c r="H1590" i="5"/>
  <c r="R654" i="5"/>
  <c r="R758" i="5"/>
  <c r="G786" i="5"/>
  <c r="H1490" i="5"/>
  <c r="R1750" i="5"/>
  <c r="J654" i="5"/>
  <c r="I654" i="5"/>
  <c r="E1958" i="5"/>
  <c r="X1958" i="5" s="1"/>
  <c r="H2006" i="5"/>
  <c r="E604" i="5"/>
  <c r="X604" i="5" s="1"/>
  <c r="I816" i="5"/>
  <c r="F571" i="5"/>
  <c r="E603" i="5"/>
  <c r="X603" i="5" s="1"/>
  <c r="F687" i="5"/>
  <c r="R871" i="5"/>
  <c r="J1051" i="5"/>
  <c r="R1383" i="5"/>
  <c r="R1011" i="5"/>
  <c r="E1267" i="5"/>
  <c r="X1267" i="5" s="1"/>
  <c r="F1399" i="5"/>
  <c r="H1755" i="5"/>
  <c r="I1967" i="5"/>
  <c r="F2063" i="5"/>
  <c r="R2383" i="5"/>
  <c r="I839" i="5"/>
  <c r="J783" i="5"/>
  <c r="I915" i="5"/>
  <c r="G2036" i="5"/>
  <c r="H2036" i="5"/>
  <c r="J2036" i="5"/>
  <c r="R227" i="5"/>
  <c r="R465" i="5"/>
  <c r="J465" i="5"/>
  <c r="I503" i="5"/>
  <c r="J503" i="5"/>
  <c r="H503" i="5"/>
  <c r="G503" i="5"/>
  <c r="R541" i="5"/>
  <c r="F541" i="5"/>
  <c r="G541" i="5"/>
  <c r="E541" i="5"/>
  <c r="X541" i="5" s="1"/>
  <c r="H2096" i="5"/>
  <c r="E1760" i="5"/>
  <c r="X1760" i="5" s="1"/>
  <c r="I1760" i="5"/>
  <c r="E1452" i="5"/>
  <c r="X1452" i="5" s="1"/>
  <c r="H1672" i="5"/>
  <c r="J1672" i="5"/>
  <c r="H1193" i="5"/>
  <c r="R1449" i="5"/>
  <c r="H2253" i="5"/>
  <c r="I2421" i="5"/>
  <c r="E2305" i="5"/>
  <c r="X2305" i="5" s="1"/>
  <c r="F2033" i="5"/>
  <c r="H821" i="5"/>
  <c r="R777" i="5"/>
  <c r="G921" i="5"/>
  <c r="G941" i="5"/>
  <c r="J1257" i="5"/>
  <c r="R1633" i="5"/>
  <c r="R1729" i="5"/>
  <c r="H1729" i="5"/>
  <c r="E1977" i="5"/>
  <c r="X1977" i="5" s="1"/>
  <c r="R1977" i="5"/>
  <c r="H2097" i="5"/>
  <c r="I2097" i="5"/>
  <c r="I2253" i="5"/>
  <c r="F821" i="5"/>
  <c r="R1137" i="5"/>
  <c r="G1137" i="5"/>
  <c r="G1913" i="5"/>
  <c r="I2033" i="5"/>
  <c r="G981" i="5"/>
  <c r="I981" i="5"/>
  <c r="J1193" i="5"/>
  <c r="G1605" i="5"/>
  <c r="R2217" i="5"/>
  <c r="I2305" i="5"/>
  <c r="R1853" i="5"/>
  <c r="J1804" i="5"/>
  <c r="J2096" i="5"/>
  <c r="J1452" i="5"/>
  <c r="G529" i="5"/>
  <c r="E465" i="5"/>
  <c r="X465" i="5" s="1"/>
  <c r="G421" i="5"/>
  <c r="R2036" i="5"/>
  <c r="H541" i="5"/>
  <c r="J972" i="5"/>
  <c r="F992" i="5"/>
  <c r="R1084" i="5"/>
  <c r="F1320" i="5"/>
  <c r="J1584" i="5"/>
  <c r="H477" i="5"/>
  <c r="I489" i="5"/>
  <c r="J477" i="5"/>
  <c r="G561" i="5"/>
  <c r="G948" i="5"/>
  <c r="F1012" i="5"/>
  <c r="E1700" i="5"/>
  <c r="X1700" i="5" s="1"/>
  <c r="F2184" i="5"/>
  <c r="E2296" i="5"/>
  <c r="X2296" i="5" s="1"/>
  <c r="H433" i="5"/>
  <c r="I541" i="5"/>
  <c r="E551" i="5"/>
  <c r="X551" i="5" s="1"/>
  <c r="F2296" i="5"/>
  <c r="G575" i="5"/>
  <c r="E575" i="5"/>
  <c r="X575" i="5" s="1"/>
  <c r="H575" i="5"/>
  <c r="I591" i="5"/>
  <c r="F591" i="5"/>
  <c r="I643" i="5"/>
  <c r="H643" i="5"/>
  <c r="E643" i="5"/>
  <c r="X643" i="5" s="1"/>
  <c r="G663" i="5"/>
  <c r="R663" i="5"/>
  <c r="I691" i="5"/>
  <c r="G691" i="5"/>
  <c r="E691" i="5"/>
  <c r="X691" i="5" s="1"/>
  <c r="E719" i="5"/>
  <c r="X719" i="5" s="1"/>
  <c r="H719" i="5"/>
  <c r="I719" i="5"/>
  <c r="J719" i="5"/>
  <c r="F771" i="5"/>
  <c r="J771" i="5"/>
  <c r="J815" i="5"/>
  <c r="R815" i="5"/>
  <c r="E815" i="5"/>
  <c r="X815" i="5" s="1"/>
  <c r="I815" i="5"/>
  <c r="F815" i="5"/>
  <c r="R831" i="5"/>
  <c r="H831" i="5"/>
  <c r="R851" i="5"/>
  <c r="J851" i="5"/>
  <c r="E851" i="5"/>
  <c r="X851" i="5" s="1"/>
  <c r="I875" i="5"/>
  <c r="G875" i="5"/>
  <c r="E895" i="5"/>
  <c r="X895" i="5" s="1"/>
  <c r="R895" i="5"/>
  <c r="F895" i="5"/>
  <c r="H895" i="5"/>
  <c r="E907" i="5"/>
  <c r="X907" i="5" s="1"/>
  <c r="H907" i="5"/>
  <c r="F927" i="5"/>
  <c r="G947" i="5"/>
  <c r="J947" i="5"/>
  <c r="F947" i="5"/>
  <c r="R947" i="5"/>
  <c r="E963" i="5"/>
  <c r="X963" i="5" s="1"/>
  <c r="H963" i="5"/>
  <c r="F963" i="5"/>
  <c r="E999" i="5"/>
  <c r="X999" i="5" s="1"/>
  <c r="F999" i="5"/>
  <c r="R999" i="5"/>
  <c r="H999" i="5"/>
  <c r="R1015" i="5"/>
  <c r="J1015" i="5"/>
  <c r="E1015" i="5"/>
  <c r="X1015" i="5" s="1"/>
  <c r="G1015" i="5"/>
  <c r="G1067" i="5"/>
  <c r="E1067" i="5"/>
  <c r="X1067" i="5" s="1"/>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I1555" i="5"/>
  <c r="F1639" i="5"/>
  <c r="E1639" i="5"/>
  <c r="X1639" i="5" s="1"/>
  <c r="R1639" i="5"/>
  <c r="E1695" i="5"/>
  <c r="X1695" i="5" s="1"/>
  <c r="I1695" i="5"/>
  <c r="J1695" i="5"/>
  <c r="H1695" i="5"/>
  <c r="G1739" i="5"/>
  <c r="J1739" i="5"/>
  <c r="F1739" i="5"/>
  <c r="H1739" i="5"/>
  <c r="R1739" i="5"/>
  <c r="J1799" i="5"/>
  <c r="I1799"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E2483" i="5"/>
  <c r="X2483" i="5" s="1"/>
  <c r="F2483" i="5"/>
  <c r="H800" i="5"/>
  <c r="G800" i="5"/>
  <c r="E1908" i="5"/>
  <c r="X1908" i="5" s="1"/>
  <c r="J1908" i="5"/>
  <c r="E2184" i="5"/>
  <c r="X2184" i="5" s="1"/>
  <c r="H2184" i="5"/>
  <c r="X323" i="5"/>
  <c r="R363" i="5"/>
  <c r="H421" i="5"/>
  <c r="I421" i="5"/>
  <c r="J421" i="5"/>
  <c r="F449" i="5"/>
  <c r="I449" i="5"/>
  <c r="I477" i="5"/>
  <c r="F477" i="5"/>
  <c r="G517" i="5"/>
  <c r="I517" i="5"/>
  <c r="G1449" i="5"/>
  <c r="I1908" i="5"/>
  <c r="E2096" i="5"/>
  <c r="X2096" i="5" s="1"/>
  <c r="G2253" i="5"/>
  <c r="G2217" i="5"/>
  <c r="G1760" i="5"/>
  <c r="G1545" i="5"/>
  <c r="R1672" i="5"/>
  <c r="E433" i="5"/>
  <c r="X433" i="5" s="1"/>
  <c r="E2228" i="5"/>
  <c r="X2228" i="5" s="1"/>
  <c r="E821" i="5"/>
  <c r="X821" i="5" s="1"/>
  <c r="R1193" i="5"/>
  <c r="E1449" i="5"/>
  <c r="X1449" i="5" s="1"/>
  <c r="J2193"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J541" i="5"/>
  <c r="H972" i="5"/>
  <c r="R972" i="5"/>
  <c r="J992" i="5"/>
  <c r="I1084" i="5"/>
  <c r="G1320" i="5"/>
  <c r="G1584" i="5"/>
  <c r="E1584" i="5"/>
  <c r="X1584" i="5" s="1"/>
  <c r="J1952" i="5"/>
  <c r="E489" i="5"/>
  <c r="X489" i="5" s="1"/>
  <c r="I2036" i="5"/>
  <c r="F948" i="5"/>
  <c r="R2184" i="5"/>
  <c r="E421" i="5"/>
  <c r="X421" i="5" s="1"/>
  <c r="R477" i="5"/>
  <c r="R1804" i="5"/>
  <c r="J517" i="5"/>
  <c r="F2036" i="5"/>
  <c r="E477" i="5"/>
  <c r="X477" i="5" s="1"/>
  <c r="R503" i="5"/>
  <c r="E992" i="5"/>
  <c r="X992" i="5" s="1"/>
  <c r="R2228" i="5"/>
  <c r="R517" i="5"/>
  <c r="J831" i="5"/>
  <c r="E2348" i="5"/>
  <c r="X2348" i="5" s="1"/>
  <c r="G2348" i="5"/>
  <c r="I2348" i="5"/>
  <c r="R275" i="5"/>
  <c r="X275" i="5"/>
  <c r="R395" i="5"/>
  <c r="J529" i="5"/>
  <c r="R529" i="5"/>
  <c r="E529" i="5"/>
  <c r="X529" i="5" s="1"/>
  <c r="H529" i="5"/>
  <c r="F551" i="5"/>
  <c r="G551" i="5"/>
  <c r="H551" i="5"/>
  <c r="J551" i="5"/>
  <c r="G821" i="5"/>
  <c r="G2421" i="5"/>
  <c r="R1908" i="5"/>
  <c r="I2096" i="5"/>
  <c r="I2132" i="5"/>
  <c r="H2132" i="5"/>
  <c r="R1760" i="5"/>
  <c r="H1760" i="5"/>
  <c r="F1672" i="5"/>
  <c r="G1672" i="5"/>
  <c r="F433" i="5"/>
  <c r="E561" i="5"/>
  <c r="X561" i="5" s="1"/>
  <c r="J2228" i="5"/>
  <c r="I821" i="5"/>
  <c r="J1545" i="5"/>
  <c r="E2193" i="5"/>
  <c r="X2193" i="5" s="1"/>
  <c r="F2253" i="5"/>
  <c r="R2421" i="5"/>
  <c r="E1633" i="5"/>
  <c r="X1633" i="5" s="1"/>
  <c r="H2469" i="5"/>
  <c r="F2361" i="5"/>
  <c r="J1913" i="5"/>
  <c r="E1729" i="5"/>
  <c r="X1729" i="5" s="1"/>
  <c r="F1913" i="5"/>
  <c r="J2033" i="5"/>
  <c r="F2305" i="5"/>
  <c r="I2361" i="5"/>
  <c r="E2469" i="5"/>
  <c r="X2469" i="5" s="1"/>
  <c r="F2348" i="5"/>
  <c r="I2228" i="5"/>
  <c r="F2469" i="5"/>
  <c r="I1545" i="5"/>
  <c r="F2097" i="5"/>
  <c r="E1605" i="5"/>
  <c r="X1605" i="5" s="1"/>
  <c r="I1257" i="5"/>
  <c r="H941" i="5"/>
  <c r="H1065" i="5"/>
  <c r="F1853" i="5"/>
  <c r="J777" i="5"/>
  <c r="F921" i="5"/>
  <c r="F941" i="5"/>
  <c r="E941" i="5"/>
  <c r="X941" i="5" s="1"/>
  <c r="G1257" i="5"/>
  <c r="F1633" i="5"/>
  <c r="J1729" i="5"/>
  <c r="G1853" i="5"/>
  <c r="H1977" i="5"/>
  <c r="J2097" i="5"/>
  <c r="R1605" i="5"/>
  <c r="H1449" i="5"/>
  <c r="F1137" i="5"/>
  <c r="R1545" i="5"/>
  <c r="H1913" i="5"/>
  <c r="F777" i="5"/>
  <c r="I2469" i="5"/>
  <c r="R981" i="5"/>
  <c r="J1605" i="5"/>
  <c r="J2217" i="5"/>
  <c r="H2217" i="5"/>
  <c r="H1257" i="5"/>
  <c r="E1084" i="5"/>
  <c r="X1084" i="5" s="1"/>
  <c r="J1320" i="5"/>
  <c r="H1908" i="5"/>
  <c r="E972" i="5"/>
  <c r="X972" i="5" s="1"/>
  <c r="H517" i="5"/>
  <c r="I972" i="5"/>
  <c r="R992" i="5"/>
  <c r="R1320" i="5"/>
  <c r="R1584" i="5"/>
  <c r="F1584" i="5"/>
  <c r="I433" i="5"/>
  <c r="F465" i="5"/>
  <c r="E2036" i="5"/>
  <c r="X2036" i="5" s="1"/>
  <c r="I2296" i="5"/>
  <c r="J2296" i="5"/>
  <c r="J2184" i="5"/>
  <c r="R2296" i="5"/>
  <c r="G489" i="5"/>
  <c r="F503" i="5"/>
  <c r="E1011" i="5"/>
  <c r="X1011" i="5" s="1"/>
  <c r="I1011" i="5"/>
  <c r="H1339" i="5"/>
  <c r="H1211" i="5"/>
  <c r="J1495" i="5"/>
  <c r="G1495" i="5"/>
  <c r="G1531" i="5"/>
  <c r="F1647" i="5"/>
  <c r="I1723" i="5"/>
  <c r="F1747" i="5"/>
  <c r="H1811" i="5"/>
  <c r="G1859" i="5"/>
  <c r="R1907" i="5"/>
  <c r="E1907" i="5"/>
  <c r="X1907" i="5" s="1"/>
  <c r="J2039" i="5"/>
  <c r="I2127" i="5"/>
  <c r="F2127" i="5"/>
  <c r="R2291" i="5"/>
  <c r="E2291" i="5"/>
  <c r="X2291" i="5" s="1"/>
  <c r="R2367" i="5"/>
  <c r="H2419" i="5"/>
  <c r="F2011" i="5"/>
  <c r="H656" i="5"/>
  <c r="I1796" i="5"/>
  <c r="F563" i="5"/>
  <c r="R1531" i="5"/>
  <c r="G811" i="5"/>
  <c r="X339" i="5"/>
  <c r="J788" i="5"/>
  <c r="I740" i="5"/>
  <c r="H557" i="5"/>
  <c r="R497" i="5"/>
  <c r="I1747" i="5"/>
  <c r="J1747" i="5"/>
  <c r="R1811" i="5"/>
  <c r="J1907" i="5"/>
  <c r="H2127" i="5"/>
  <c r="H2179" i="5"/>
  <c r="J2291" i="5"/>
  <c r="E2367" i="5"/>
  <c r="X2367" i="5" s="1"/>
  <c r="J2367" i="5"/>
  <c r="I2419" i="5"/>
  <c r="E2419" i="5"/>
  <c r="X2419" i="5" s="1"/>
  <c r="E2011" i="5"/>
  <c r="X2011" i="5" s="1"/>
  <c r="E2076" i="5"/>
  <c r="X2076" i="5" s="1"/>
  <c r="I980" i="5"/>
  <c r="H760" i="5"/>
  <c r="I557" i="5"/>
  <c r="G827" i="5"/>
  <c r="H1747" i="5"/>
  <c r="J1531" i="5"/>
  <c r="E2292" i="5"/>
  <c r="X2292" i="5" s="1"/>
  <c r="H579" i="5"/>
  <c r="H1011" i="5"/>
  <c r="F1339" i="5"/>
  <c r="E1463" i="5"/>
  <c r="X1463" i="5" s="1"/>
  <c r="I1495" i="5"/>
  <c r="H1495" i="5"/>
  <c r="E1531" i="5"/>
  <c r="X1531" i="5" s="1"/>
  <c r="R1747" i="5"/>
  <c r="J1811" i="5"/>
  <c r="F1907" i="5"/>
  <c r="R2127" i="5"/>
  <c r="E2127" i="5"/>
  <c r="X2127" i="5" s="1"/>
  <c r="I2179" i="5"/>
  <c r="F2291" i="5"/>
  <c r="G2291" i="5"/>
  <c r="H2367" i="5"/>
  <c r="G2367" i="5"/>
  <c r="R2419" i="5"/>
  <c r="J2011" i="5"/>
  <c r="H876" i="5"/>
  <c r="R824" i="5"/>
  <c r="J1796" i="5"/>
  <c r="F827" i="5"/>
  <c r="F579" i="5"/>
  <c r="J827" i="5"/>
  <c r="G959" i="5"/>
  <c r="G471" i="5"/>
  <c r="H471" i="5"/>
  <c r="R1796" i="5"/>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759" i="5"/>
  <c r="F1371" i="5"/>
  <c r="H811" i="5"/>
  <c r="H1072" i="5"/>
  <c r="F1072" i="5"/>
  <c r="E1952" i="5"/>
  <c r="X1952" i="5" s="1"/>
  <c r="I1012" i="5"/>
  <c r="H892" i="5"/>
  <c r="R1012" i="5"/>
  <c r="J1696" i="5"/>
  <c r="E2004" i="5"/>
  <c r="X2004" i="5" s="1"/>
  <c r="F807" i="5"/>
  <c r="H1383" i="5"/>
  <c r="F627" i="5"/>
  <c r="J647" i="5"/>
  <c r="H807" i="5"/>
  <c r="F923" i="5"/>
  <c r="R939" i="5"/>
  <c r="I939" i="5"/>
  <c r="F1051" i="5"/>
  <c r="G1051" i="5"/>
  <c r="E1383" i="5"/>
  <c r="X1383" i="5" s="1"/>
  <c r="G1099" i="5"/>
  <c r="J1663" i="5"/>
  <c r="F1443" i="5"/>
  <c r="R1443" i="5"/>
  <c r="J1443" i="5"/>
  <c r="H1443" i="5"/>
  <c r="E1443" i="5"/>
  <c r="X1443" i="5" s="1"/>
  <c r="G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G2060" i="5"/>
  <c r="I2324" i="5"/>
  <c r="R2324" i="5"/>
  <c r="G425" i="5"/>
  <c r="F425" i="5"/>
  <c r="G493" i="5"/>
  <c r="G537" i="5"/>
  <c r="J537" i="5"/>
  <c r="R819" i="5"/>
  <c r="J1395" i="5"/>
  <c r="R1395" i="5"/>
  <c r="R1723" i="5"/>
  <c r="F1723" i="5"/>
  <c r="R2019" i="5"/>
  <c r="G2019" i="5"/>
  <c r="I2019" i="5"/>
  <c r="J2019" i="5"/>
  <c r="F2019" i="5"/>
  <c r="I2039" i="5"/>
  <c r="H2039" i="5"/>
  <c r="R2039" i="5"/>
  <c r="R243" i="5"/>
  <c r="X243" i="5"/>
  <c r="H473" i="5"/>
  <c r="R473" i="5"/>
  <c r="F473" i="5"/>
  <c r="H485" i="5"/>
  <c r="G485" i="5"/>
  <c r="G1072" i="5"/>
  <c r="I1952" i="5"/>
  <c r="F1952" i="5"/>
  <c r="R892" i="5"/>
  <c r="I892" i="5"/>
  <c r="E1012" i="5"/>
  <c r="X1012" i="5" s="1"/>
  <c r="I2004" i="5"/>
  <c r="R627" i="5"/>
  <c r="H627" i="5"/>
  <c r="H647" i="5"/>
  <c r="I647" i="5"/>
  <c r="J807" i="5"/>
  <c r="E819" i="5"/>
  <c r="X819" i="5" s="1"/>
  <c r="R923" i="5"/>
  <c r="H923" i="5"/>
  <c r="F939" i="5"/>
  <c r="I1051" i="5"/>
  <c r="J1383" i="5"/>
  <c r="R1099" i="5"/>
  <c r="I1395" i="5"/>
  <c r="G1395" i="5"/>
  <c r="R1663" i="5"/>
  <c r="E1663" i="5"/>
  <c r="X1663" i="5" s="1"/>
  <c r="H1723" i="5"/>
  <c r="J1723" i="5"/>
  <c r="E2039" i="5"/>
  <c r="X2039" i="5" s="1"/>
  <c r="H1012"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R283" i="5"/>
  <c r="H1099"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G692" i="5"/>
  <c r="E832" i="5"/>
  <c r="X832" i="5" s="1"/>
  <c r="E948" i="5"/>
  <c r="X948" i="5" s="1"/>
  <c r="R948" i="5"/>
  <c r="H968" i="5"/>
  <c r="J553" i="5"/>
  <c r="H553" i="5"/>
  <c r="F553" i="5"/>
  <c r="J1524" i="5"/>
  <c r="E783" i="5"/>
  <c r="X783" i="5" s="1"/>
  <c r="H783" i="5"/>
  <c r="H604" i="5"/>
  <c r="G604" i="5"/>
  <c r="H2116" i="5"/>
  <c r="J2116" i="5"/>
  <c r="X299" i="5"/>
  <c r="H2483" i="5"/>
  <c r="J1519" i="5"/>
  <c r="H2027" i="5"/>
  <c r="R920" i="5"/>
  <c r="F489" i="5"/>
  <c r="J579" i="5"/>
  <c r="E1811" i="5"/>
  <c r="X1811" i="5" s="1"/>
  <c r="R1331" i="5"/>
  <c r="F875" i="5"/>
  <c r="H875" i="5"/>
  <c r="I903" i="5"/>
  <c r="E1519" i="5"/>
  <c r="X1519" i="5" s="1"/>
  <c r="I572" i="5"/>
  <c r="R572" i="5"/>
  <c r="R1184" i="5"/>
  <c r="J1184" i="5"/>
  <c r="F453" i="5"/>
  <c r="J453" i="5"/>
  <c r="F788" i="5"/>
  <c r="J888" i="5"/>
  <c r="E1004" i="5"/>
  <c r="X1004" i="5" s="1"/>
  <c r="H1004" i="5"/>
  <c r="J533" i="5"/>
  <c r="I533" i="5"/>
  <c r="G579" i="5"/>
  <c r="R615" i="5"/>
  <c r="J615" i="5"/>
  <c r="J991" i="5"/>
  <c r="E991" i="5"/>
  <c r="X991" i="5" s="1"/>
  <c r="F1755" i="5"/>
  <c r="E1755" i="5"/>
  <c r="X1755" i="5" s="1"/>
  <c r="G505" i="5"/>
  <c r="R505" i="5"/>
  <c r="I575" i="5"/>
  <c r="R583" i="5"/>
  <c r="R591" i="5"/>
  <c r="J643" i="5"/>
  <c r="E663" i="5"/>
  <c r="X663" i="5" s="1"/>
  <c r="R691" i="5"/>
  <c r="G771" i="5"/>
  <c r="H815" i="5"/>
  <c r="E823" i="5"/>
  <c r="X823" i="5" s="1"/>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H1885" i="5"/>
  <c r="R1717" i="5"/>
  <c r="H2449" i="5"/>
  <c r="R1433" i="5"/>
  <c r="E2492" i="5"/>
  <c r="X2492" i="5" s="1"/>
  <c r="R2080" i="5"/>
  <c r="E2413" i="5"/>
  <c r="X2413" i="5" s="1"/>
  <c r="I2492" i="5"/>
  <c r="E2080" i="5"/>
  <c r="X2080" i="5" s="1"/>
  <c r="I1821" i="5"/>
  <c r="F1885" i="5"/>
  <c r="I2413" i="5"/>
  <c r="J1093" i="5"/>
  <c r="H2080" i="5"/>
  <c r="G1885" i="5"/>
  <c r="R2492" i="5"/>
  <c r="R649"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805" i="5"/>
  <c r="F504" i="5"/>
  <c r="R504" i="5"/>
  <c r="E2449" i="5"/>
  <c r="X2449" i="5" s="1"/>
  <c r="F2072" i="5"/>
  <c r="H1821" i="5"/>
  <c r="F1561" i="5"/>
  <c r="I2472"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2397" i="5"/>
  <c r="E2397" i="5"/>
  <c r="X2397" i="5" s="1"/>
  <c r="G2397" i="5"/>
  <c r="F2397" i="5"/>
  <c r="H2397" i="5"/>
  <c r="I2397" i="5"/>
  <c r="R2397"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R1365"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X208" i="5"/>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E2241" i="5"/>
  <c r="X2241" i="5" s="1"/>
  <c r="J2485" i="5"/>
  <c r="I2485" i="5"/>
  <c r="R2485" i="5"/>
  <c r="H2485" i="5"/>
  <c r="E2485" i="5"/>
  <c r="X2485" i="5" s="1"/>
  <c r="F2485"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E1253" i="5"/>
  <c r="X1253" i="5" s="1"/>
  <c r="F1369" i="5"/>
  <c r="I1369" i="5"/>
  <c r="E1369" i="5"/>
  <c r="X1369" i="5" s="1"/>
  <c r="R1369" i="5"/>
  <c r="J1369" i="5"/>
  <c r="H1369" i="5"/>
  <c r="G1369"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E2177" i="5"/>
  <c r="X2177" i="5" s="1"/>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X154" i="5"/>
  <c r="R154" i="5"/>
  <c r="R166" i="5"/>
  <c r="X166" i="5"/>
  <c r="X204" i="5"/>
  <c r="R204" i="5"/>
  <c r="X244" i="5"/>
  <c r="R244" i="5"/>
  <c r="R340" i="5"/>
  <c r="X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R160" i="5"/>
  <c r="X160" i="5"/>
  <c r="X300" i="5"/>
  <c r="R300" i="5"/>
  <c r="R372" i="5"/>
  <c r="X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I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R320" i="5"/>
  <c r="X320" i="5"/>
  <c r="R348" i="5"/>
  <c r="X348" i="5"/>
  <c r="X352" i="5"/>
  <c r="R352" i="5"/>
  <c r="R364" i="5"/>
  <c r="X364" i="5"/>
  <c r="R376" i="5"/>
  <c r="X376" i="5"/>
  <c r="X392" i="5"/>
  <c r="R392" i="5"/>
  <c r="R400" i="5"/>
  <c r="X400" i="5"/>
  <c r="H452" i="5"/>
  <c r="E452" i="5"/>
  <c r="X452" i="5" s="1"/>
  <c r="I452" i="5"/>
  <c r="J452" i="5"/>
  <c r="F452" i="5"/>
  <c r="R452" i="5"/>
  <c r="E468" i="5"/>
  <c r="X468" i="5" s="1"/>
  <c r="R468" i="5"/>
  <c r="F468" i="5"/>
  <c r="H468" i="5"/>
  <c r="I520" i="5"/>
  <c r="R520" i="5"/>
  <c r="H520" i="5"/>
  <c r="J520" i="5"/>
  <c r="F520" i="5"/>
  <c r="E520" i="5"/>
  <c r="X520" i="5" s="1"/>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X318" i="5"/>
  <c r="R318" i="5"/>
  <c r="X324" i="5"/>
  <c r="R324" i="5"/>
  <c r="X350" i="5"/>
  <c r="R350" i="5"/>
  <c r="R396" i="5"/>
  <c r="X396" i="5"/>
  <c r="X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X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X190" i="5"/>
  <c r="R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E1702" i="5"/>
  <c r="X1702" i="5" s="1"/>
  <c r="I1702" i="5"/>
  <c r="H1702" i="5"/>
  <c r="F1702" i="5"/>
  <c r="J1702" i="5"/>
  <c r="R1702" i="5"/>
  <c r="G2188" i="5"/>
  <c r="E2188" i="5"/>
  <c r="X2188" i="5" s="1"/>
  <c r="R2188" i="5"/>
  <c r="J2188" i="5"/>
  <c r="J1806" i="5"/>
  <c r="E1806" i="5"/>
  <c r="X1806" i="5" s="1"/>
  <c r="H1806" i="5"/>
  <c r="F1806" i="5"/>
  <c r="R1806" i="5"/>
  <c r="I1806" i="5"/>
  <c r="E1933" i="5"/>
  <c r="X1933" i="5" s="1"/>
  <c r="E1744" i="5"/>
  <c r="X1744" i="5" s="1"/>
  <c r="R1744" i="5"/>
  <c r="F1744" i="5"/>
  <c r="H1744" i="5"/>
  <c r="J1744" i="5"/>
  <c r="I174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R1251" i="5"/>
  <c r="F585" i="5"/>
  <c r="J585" i="5"/>
  <c r="R585" i="5"/>
  <c r="H585" i="5"/>
  <c r="E585" i="5"/>
  <c r="X585" i="5" s="1"/>
  <c r="I585" i="5"/>
  <c r="F2160" i="5"/>
  <c r="I2160" i="5"/>
  <c r="H2160" i="5"/>
  <c r="R2160" i="5"/>
  <c r="E2160" i="5"/>
  <c r="X2160" i="5" s="1"/>
  <c r="J2160" i="5"/>
  <c r="E1283" i="5"/>
  <c r="X1283" i="5" s="1"/>
  <c r="R1283" i="5"/>
  <c r="I1283" i="5"/>
  <c r="F1283" i="5"/>
  <c r="H1283" i="5"/>
  <c r="J1283" i="5"/>
  <c r="G1077" i="5"/>
  <c r="X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X246" i="5"/>
  <c r="R246" i="5"/>
  <c r="F675" i="5"/>
  <c r="I675" i="5"/>
  <c r="H675" i="5"/>
  <c r="E675" i="5"/>
  <c r="X675" i="5" s="1"/>
  <c r="R675" i="5"/>
  <c r="J675" i="5"/>
  <c r="E990" i="5"/>
  <c r="X990" i="5" s="1"/>
  <c r="F990" i="5"/>
  <c r="J990" i="5"/>
  <c r="I990" i="5"/>
  <c r="R990" i="5"/>
  <c r="H990" i="5"/>
  <c r="R414" i="5"/>
  <c r="X414" i="5"/>
  <c r="R326" i="5"/>
  <c r="X326" i="5"/>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G2473" i="5"/>
  <c r="E621" i="5"/>
  <c r="X621" i="5" s="1"/>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F66" i="6"/>
  <c r="C66" i="6" s="1"/>
  <c r="T176" i="5"/>
  <c r="T120" i="5"/>
  <c r="T58" i="5"/>
  <c r="T14" i="5"/>
  <c r="T181" i="5"/>
  <c r="T173" i="5"/>
  <c r="T137" i="5"/>
  <c r="T63" i="5"/>
  <c r="T59" i="5"/>
  <c r="T25" i="5"/>
  <c r="T180" i="5"/>
  <c r="T96" i="5"/>
  <c r="T22" i="5"/>
  <c r="T161" i="5"/>
  <c r="T23" i="5"/>
  <c r="T43" i="5"/>
  <c r="T174" i="5"/>
  <c r="T110" i="5"/>
  <c r="T64" i="5"/>
  <c r="T44" i="5"/>
  <c r="T179" i="5"/>
  <c r="T91" i="5"/>
  <c r="T62" i="5"/>
  <c r="T177" i="5"/>
  <c r="T57" i="5"/>
  <c r="T178" i="5"/>
  <c r="T92" i="5"/>
  <c r="T60" i="5"/>
  <c r="T175" i="5"/>
  <c r="S200" i="5"/>
  <c r="S136" i="5"/>
  <c r="S72" i="5"/>
  <c r="S8" i="5"/>
  <c r="S129" i="5"/>
  <c r="S65" i="5"/>
  <c r="T140" i="5"/>
  <c r="T156" i="5"/>
  <c r="T154" i="5"/>
  <c r="S34" i="5"/>
  <c r="T129" i="5"/>
  <c r="S43" i="5"/>
  <c r="S182" i="5"/>
  <c r="T109" i="5"/>
  <c r="T122" i="5"/>
  <c r="T12" i="5"/>
  <c r="T133" i="5"/>
  <c r="T21" i="5"/>
  <c r="S148" i="5"/>
  <c r="S84" i="5"/>
  <c r="S20" i="5"/>
  <c r="S141" i="5"/>
  <c r="S77" i="5"/>
  <c r="S13" i="5"/>
  <c r="T168" i="5"/>
  <c r="T190" i="5"/>
  <c r="S50" i="5"/>
  <c r="T145" i="5"/>
  <c r="S59" i="5"/>
  <c r="T41" i="5"/>
  <c r="T157" i="5"/>
  <c r="S142" i="5"/>
  <c r="T28" i="5"/>
  <c r="T149" i="5"/>
  <c r="S47" i="5"/>
  <c r="S187" i="5"/>
  <c r="T166" i="5"/>
  <c r="S67" i="5"/>
  <c r="S181" i="5"/>
  <c r="S119" i="5"/>
  <c r="T7" i="5"/>
  <c r="S82" i="5"/>
  <c r="S202" i="5"/>
  <c r="S78" i="5"/>
  <c r="S183" i="5"/>
  <c r="T101" i="5"/>
  <c r="S169" i="5"/>
  <c r="T158" i="5"/>
  <c r="S90" i="5"/>
  <c r="S192" i="5"/>
  <c r="S128" i="5"/>
  <c r="S64" i="5"/>
  <c r="T197" i="5"/>
  <c r="S121" i="5"/>
  <c r="S57" i="5"/>
  <c r="T112" i="5"/>
  <c r="T148" i="5"/>
  <c r="T138" i="5"/>
  <c r="T24" i="5"/>
  <c r="T119" i="5"/>
  <c r="S31" i="5"/>
  <c r="S177" i="5"/>
  <c r="S76" i="5"/>
  <c r="T170" i="5"/>
  <c r="S126" i="5"/>
  <c r="T47" i="5"/>
  <c r="S14" i="5"/>
  <c r="S7" i="5"/>
  <c r="S124" i="5"/>
  <c r="S53" i="5"/>
  <c r="S18" i="5"/>
  <c r="T35" i="5"/>
  <c r="S5" i="5"/>
  <c r="S58" i="5"/>
  <c r="T29" i="5"/>
  <c r="S172" i="5"/>
  <c r="S101" i="5"/>
  <c r="S94" i="5"/>
  <c r="S74" i="5"/>
  <c r="S95" i="5"/>
  <c r="S178" i="5"/>
  <c r="S92" i="5"/>
  <c r="S21" i="5"/>
  <c r="S155" i="5"/>
  <c r="S158" i="5"/>
  <c r="T98" i="5"/>
  <c r="S203" i="5"/>
  <c r="T36" i="5"/>
  <c r="S12" i="5"/>
  <c r="T139" i="5"/>
  <c r="T45" i="5"/>
  <c r="S151" i="5"/>
  <c r="S108" i="5"/>
  <c r="S37" i="5"/>
  <c r="S189" i="5"/>
  <c r="S194" i="5"/>
  <c r="T150" i="5"/>
  <c r="S38" i="5"/>
  <c r="S163" i="5"/>
  <c r="T31" i="5"/>
  <c r="S184" i="5"/>
  <c r="S120" i="5"/>
  <c r="S56" i="5"/>
  <c r="T189" i="5"/>
  <c r="S113" i="5"/>
  <c r="S49" i="5"/>
  <c r="T84" i="5"/>
  <c r="T136" i="5"/>
  <c r="S122" i="5"/>
  <c r="T8" i="5"/>
  <c r="S107" i="5"/>
  <c r="T17" i="5"/>
  <c r="S110" i="5"/>
  <c r="S23" i="5"/>
  <c r="T94" i="5"/>
  <c r="S193" i="5"/>
  <c r="S111" i="5"/>
  <c r="S196" i="5"/>
  <c r="S132" i="5"/>
  <c r="S68" i="5"/>
  <c r="T201" i="5"/>
  <c r="S125" i="5"/>
  <c r="S61" i="5"/>
  <c r="T132" i="5"/>
  <c r="T152" i="5"/>
  <c r="T146" i="5"/>
  <c r="T30" i="5"/>
  <c r="S123" i="5"/>
  <c r="T39" i="5"/>
  <c r="S170" i="5"/>
  <c r="T99" i="5"/>
  <c r="S114" i="5"/>
  <c r="S6" i="5"/>
  <c r="S127" i="5"/>
  <c r="S15" i="5"/>
  <c r="S115" i="5"/>
  <c r="T114" i="5"/>
  <c r="S198" i="5"/>
  <c r="T77" i="5"/>
  <c r="S87" i="5"/>
  <c r="T127" i="5"/>
  <c r="T26" i="5"/>
  <c r="S166" i="5"/>
  <c r="T50" i="5"/>
  <c r="S165" i="5"/>
  <c r="T75" i="5"/>
  <c r="T111" i="5"/>
  <c r="T143" i="5"/>
  <c r="T20" i="5"/>
  <c r="S176" i="5"/>
  <c r="S112" i="5"/>
  <c r="S48" i="5"/>
  <c r="T169" i="5"/>
  <c r="S105" i="5"/>
  <c r="S41" i="5"/>
  <c r="T204" i="5"/>
  <c r="T116" i="5"/>
  <c r="T102" i="5"/>
  <c r="S195" i="5"/>
  <c r="T97" i="5"/>
  <c r="T11" i="5"/>
  <c r="T61" i="5"/>
  <c r="S133" i="5"/>
  <c r="T135" i="5"/>
  <c r="T18" i="5"/>
  <c r="T191" i="5"/>
  <c r="T93" i="5"/>
  <c r="T125" i="5"/>
  <c r="S60" i="5"/>
  <c r="T88" i="5"/>
  <c r="T113" i="5"/>
  <c r="T71" i="5"/>
  <c r="T86" i="5"/>
  <c r="S168" i="5"/>
  <c r="S104" i="5"/>
  <c r="S40" i="5"/>
  <c r="S161" i="5"/>
  <c r="S97" i="5"/>
  <c r="S33" i="5"/>
  <c r="T196" i="5"/>
  <c r="T104" i="5"/>
  <c r="T90" i="5"/>
  <c r="T183" i="5"/>
  <c r="T87" i="5"/>
  <c r="T153" i="5"/>
  <c r="S62" i="5"/>
  <c r="S186" i="5"/>
  <c r="T66" i="5"/>
  <c r="S175" i="5"/>
  <c r="T85" i="5"/>
  <c r="S180" i="5"/>
  <c r="S116" i="5"/>
  <c r="S52" i="5"/>
  <c r="T185" i="5"/>
  <c r="S109" i="5"/>
  <c r="S45" i="5"/>
  <c r="T72" i="5"/>
  <c r="T128" i="5"/>
  <c r="T118" i="5"/>
  <c r="T199" i="5"/>
  <c r="T103" i="5"/>
  <c r="S11" i="5"/>
  <c r="S102" i="5"/>
  <c r="T19" i="5"/>
  <c r="S86" i="5"/>
  <c r="T187" i="5"/>
  <c r="T107" i="5"/>
  <c r="T134" i="5"/>
  <c r="S83" i="5"/>
  <c r="S42" i="5"/>
  <c r="S118" i="5"/>
  <c r="S190" i="5"/>
  <c r="T51" i="5"/>
  <c r="S19" i="5"/>
  <c r="S135" i="5"/>
  <c r="S134" i="5"/>
  <c r="S22" i="5"/>
  <c r="S143" i="5"/>
  <c r="T106" i="5"/>
  <c r="T79" i="5"/>
  <c r="S35" i="5"/>
  <c r="T52" i="5"/>
  <c r="S160" i="5"/>
  <c r="S96" i="5"/>
  <c r="S32" i="5"/>
  <c r="S153" i="5"/>
  <c r="S89" i="5"/>
  <c r="S25" i="5"/>
  <c r="T188" i="5"/>
  <c r="T80" i="5"/>
  <c r="T74" i="5"/>
  <c r="S167" i="5"/>
  <c r="S75" i="5"/>
  <c r="T78" i="5"/>
  <c r="T115" i="5"/>
  <c r="S69" i="5"/>
  <c r="T49" i="5"/>
  <c r="T27" i="5"/>
  <c r="S46" i="5"/>
  <c r="S130" i="5"/>
  <c r="S71" i="5"/>
  <c r="T193" i="5"/>
  <c r="T144" i="5"/>
  <c r="S27" i="5"/>
  <c r="S199" i="5"/>
  <c r="S99" i="5"/>
  <c r="S146" i="5"/>
  <c r="T83" i="5"/>
  <c r="S44" i="5"/>
  <c r="T200" i="5"/>
  <c r="S91" i="5"/>
  <c r="S70" i="5"/>
  <c r="S197" i="5"/>
  <c r="T105" i="5"/>
  <c r="S149" i="5"/>
  <c r="T76" i="5"/>
  <c r="T89" i="5"/>
  <c r="S159" i="5"/>
  <c r="S51" i="5"/>
  <c r="T68" i="5"/>
  <c r="S55" i="5"/>
  <c r="T40" i="5"/>
  <c r="T126" i="5"/>
  <c r="T9" i="5"/>
  <c r="S28" i="5"/>
  <c r="T184" i="5"/>
  <c r="S152" i="5"/>
  <c r="S88" i="5"/>
  <c r="S24" i="5"/>
  <c r="S145" i="5"/>
  <c r="S81" i="5"/>
  <c r="S17" i="5"/>
  <c r="T172" i="5"/>
  <c r="T198" i="5"/>
  <c r="T56" i="5"/>
  <c r="T151" i="5"/>
  <c r="T65" i="5"/>
  <c r="T73" i="5"/>
  <c r="T195" i="5"/>
  <c r="S150" i="5"/>
  <c r="T34" i="5"/>
  <c r="T155" i="5"/>
  <c r="T53" i="5"/>
  <c r="S164" i="5"/>
  <c r="S100" i="5"/>
  <c r="S36" i="5"/>
  <c r="S157" i="5"/>
  <c r="S93" i="5"/>
  <c r="S29" i="5"/>
  <c r="T192" i="5"/>
  <c r="T100" i="5"/>
  <c r="T82" i="5"/>
  <c r="T171" i="5"/>
  <c r="T81" i="5"/>
  <c r="S131" i="5"/>
  <c r="S30" i="5"/>
  <c r="S174" i="5"/>
  <c r="S54" i="5"/>
  <c r="S171" i="5"/>
  <c r="S79" i="5"/>
  <c r="T48" i="5"/>
  <c r="T202" i="5"/>
  <c r="S147" i="5"/>
  <c r="T42" i="5"/>
  <c r="T10" i="5"/>
  <c r="T33" i="5"/>
  <c r="S154" i="5"/>
  <c r="S39" i="5"/>
  <c r="S106" i="5"/>
  <c r="T203" i="5"/>
  <c r="T123" i="5"/>
  <c r="T32" i="5"/>
  <c r="T194" i="5"/>
  <c r="S162" i="5"/>
  <c r="T167" i="5"/>
  <c r="S144" i="5"/>
  <c r="S80" i="5"/>
  <c r="S16" i="5"/>
  <c r="S137" i="5"/>
  <c r="S73" i="5"/>
  <c r="S9" i="5"/>
  <c r="T164" i="5"/>
  <c r="T182" i="5"/>
  <c r="T46" i="5"/>
  <c r="S139" i="5"/>
  <c r="T55" i="5"/>
  <c r="T38" i="5"/>
  <c r="S140" i="5"/>
  <c r="T5" i="5"/>
  <c r="T15" i="5"/>
  <c r="T159" i="5"/>
  <c r="T141" i="5"/>
  <c r="S185" i="5"/>
  <c r="S188" i="5"/>
  <c r="S117" i="5"/>
  <c r="T130" i="5"/>
  <c r="S138" i="5"/>
  <c r="T117" i="5"/>
  <c r="T186" i="5"/>
  <c r="S191" i="5"/>
  <c r="T13" i="5"/>
  <c r="T165" i="5"/>
  <c r="T108" i="5"/>
  <c r="S10" i="5"/>
  <c r="S179" i="5"/>
  <c r="T95" i="5"/>
  <c r="S156" i="5"/>
  <c r="S85" i="5"/>
  <c r="S66" i="5"/>
  <c r="S201" i="5"/>
  <c r="S63" i="5"/>
  <c r="T142" i="5"/>
  <c r="S173" i="5"/>
  <c r="S204" i="5"/>
  <c r="T131" i="5"/>
  <c r="S98" i="5"/>
  <c r="S26" i="5"/>
  <c r="T121" i="5"/>
  <c r="T54" i="5"/>
  <c r="S103" i="5"/>
  <c r="T160" i="5"/>
  <c r="R139" i="5" l="1"/>
  <c r="R63" i="5"/>
  <c r="R231" i="5"/>
  <c r="R149" i="5"/>
  <c r="R45" i="5"/>
  <c r="B65" i="4"/>
  <c r="A48" i="6" s="1"/>
  <c r="F25" i="6"/>
  <c r="B37" i="4"/>
  <c r="A24" i="6" s="1"/>
  <c r="B31" i="4"/>
  <c r="A19" i="6" s="1"/>
  <c r="G18" i="6"/>
  <c r="H18" i="6" s="1"/>
  <c r="D18" i="6" s="1"/>
  <c r="B37" i="6"/>
  <c r="G37" i="6" s="1"/>
  <c r="H20" i="6"/>
  <c r="K62" i="6" s="1"/>
  <c r="F27" i="6"/>
  <c r="G22" i="6"/>
  <c r="B47" i="6"/>
  <c r="G47" i="6" s="1"/>
  <c r="F40" i="6"/>
  <c r="H40" i="6" s="1"/>
  <c r="C18" i="6"/>
  <c r="G17" i="6"/>
  <c r="H17" i="6" s="1"/>
  <c r="F22" i="6"/>
  <c r="C12" i="6"/>
  <c r="D61" i="4"/>
  <c r="D43" i="4"/>
  <c r="B51" i="4"/>
  <c r="A36" i="6" s="1"/>
  <c r="A25" i="6"/>
  <c r="B34" i="4"/>
  <c r="A22" i="6" s="1"/>
  <c r="D49" i="4"/>
  <c r="G61" i="4"/>
  <c r="C5" i="6"/>
  <c r="F61" i="6"/>
  <c r="G31" i="4"/>
  <c r="G37" i="4"/>
  <c r="G49" i="4"/>
  <c r="B57" i="4"/>
  <c r="A41" i="6" s="1"/>
  <c r="G68" i="4"/>
  <c r="G55" i="4"/>
  <c r="C4" i="6"/>
  <c r="B45" i="4"/>
  <c r="A31" i="6" s="1"/>
  <c r="B63" i="4"/>
  <c r="A46" i="6" s="1"/>
  <c r="A46" i="2"/>
  <c r="J31" i="6"/>
  <c r="I68" i="4"/>
  <c r="A1" i="7"/>
  <c r="A39" i="2"/>
  <c r="B2" i="3"/>
  <c r="A64" i="2"/>
  <c r="B9" i="4"/>
  <c r="A5" i="6" s="1"/>
  <c r="N4" i="5"/>
  <c r="J15" i="6"/>
  <c r="B40" i="4"/>
  <c r="J16" i="6"/>
  <c r="C30" i="3"/>
  <c r="G3" i="5"/>
  <c r="Q4" i="5"/>
  <c r="C3" i="6"/>
  <c r="I32" i="6"/>
  <c r="I15" i="6"/>
  <c r="C19" i="3"/>
  <c r="A75" i="2"/>
  <c r="I40" i="6"/>
  <c r="I58" i="6"/>
  <c r="I4" i="4"/>
  <c r="A38" i="2"/>
  <c r="B21" i="3"/>
  <c r="B18" i="3"/>
  <c r="B7" i="3"/>
  <c r="B24" i="3"/>
  <c r="B23" i="3"/>
  <c r="B4" i="3"/>
  <c r="A48" i="2"/>
  <c r="J40" i="6"/>
  <c r="I35" i="6"/>
  <c r="A32" i="2"/>
  <c r="J65" i="6"/>
  <c r="B4" i="4"/>
  <c r="F4" i="8"/>
  <c r="C21" i="3"/>
  <c r="C22" i="3"/>
  <c r="G4" i="8"/>
  <c r="I28" i="6"/>
  <c r="J25" i="6"/>
  <c r="B8" i="4"/>
  <c r="A4" i="6" s="1"/>
  <c r="K4" i="5"/>
  <c r="J55" i="6"/>
  <c r="I50" i="6"/>
  <c r="J61" i="6"/>
  <c r="C15" i="3"/>
  <c r="I30" i="6"/>
  <c r="C16" i="3"/>
  <c r="A87" i="4"/>
  <c r="J7" i="6"/>
  <c r="C7" i="6" s="1"/>
  <c r="C3" i="3"/>
  <c r="B17" i="3"/>
  <c r="B14" i="3"/>
  <c r="B27" i="3"/>
  <c r="B20" i="3"/>
  <c r="B15" i="3"/>
  <c r="A18" i="6"/>
  <c r="D40" i="6"/>
  <c r="V304" i="5"/>
  <c r="AB304" i="5"/>
  <c r="H1251" i="5"/>
  <c r="J1242" i="5"/>
  <c r="J2177" i="5"/>
  <c r="G513" i="5"/>
  <c r="I661" i="5"/>
  <c r="G891" i="5"/>
  <c r="R549" i="5"/>
  <c r="J1793" i="5"/>
  <c r="I1793" i="5"/>
  <c r="E987" i="5"/>
  <c r="X987" i="5" s="1"/>
  <c r="H955" i="5"/>
  <c r="I549" i="5"/>
  <c r="AB1512" i="5"/>
  <c r="T1133" i="5"/>
  <c r="T1149" i="5"/>
  <c r="T1165" i="5"/>
  <c r="AB1182" i="5"/>
  <c r="T1368" i="5"/>
  <c r="S1501" i="5"/>
  <c r="AB1390" i="5"/>
  <c r="T1402" i="5"/>
  <c r="T1219" i="5"/>
  <c r="T1519" i="5"/>
  <c r="C13" i="6"/>
  <c r="G2148" i="5"/>
  <c r="G2177" i="5"/>
  <c r="E1848" i="5"/>
  <c r="X1848" i="5" s="1"/>
  <c r="E1850" i="5"/>
  <c r="X1850" i="5" s="1"/>
  <c r="F758" i="5"/>
  <c r="H758" i="5"/>
  <c r="I758" i="5"/>
  <c r="G758" i="5"/>
  <c r="G878" i="5"/>
  <c r="E878" i="5"/>
  <c r="X878" i="5" s="1"/>
  <c r="F878" i="5"/>
  <c r="R878" i="5"/>
  <c r="H878" i="5"/>
  <c r="J878" i="5"/>
  <c r="I878" i="5"/>
  <c r="G1150" i="5"/>
  <c r="H1150" i="5"/>
  <c r="E1150" i="5"/>
  <c r="X1150" i="5" s="1"/>
  <c r="F1027" i="5"/>
  <c r="H1027" i="5"/>
  <c r="J1027" i="5"/>
  <c r="R1027" i="5"/>
  <c r="E1027" i="5"/>
  <c r="X1027" i="5" s="1"/>
  <c r="G1027" i="5"/>
  <c r="F1743" i="5"/>
  <c r="J1743" i="5"/>
  <c r="H1743" i="5"/>
  <c r="I1743" i="5"/>
  <c r="R1743" i="5"/>
  <c r="H1843" i="5"/>
  <c r="E1843" i="5"/>
  <c r="X1843" i="5" s="1"/>
  <c r="J1843" i="5"/>
  <c r="G1843" i="5"/>
  <c r="I2139" i="5"/>
  <c r="F2139" i="5"/>
  <c r="H2139" i="5"/>
  <c r="G2179" i="5"/>
  <c r="R2179" i="5"/>
  <c r="J2179" i="5"/>
  <c r="F1007" i="5"/>
  <c r="F1793" i="5"/>
  <c r="AB1141" i="5"/>
  <c r="T1093" i="5"/>
  <c r="T1125" i="5"/>
  <c r="T1141" i="5"/>
  <c r="T1157" i="5"/>
  <c r="T1189" i="5"/>
  <c r="D15" i="6"/>
  <c r="S1171" i="5"/>
  <c r="T1212" i="5"/>
  <c r="T1600" i="5"/>
  <c r="AB1333" i="5"/>
  <c r="S1493" i="5"/>
  <c r="AB2177" i="5"/>
  <c r="T1394" i="5"/>
  <c r="T1530" i="5"/>
  <c r="S1614" i="5"/>
  <c r="AB1383" i="5"/>
  <c r="AB2303" i="5"/>
  <c r="G1978" i="5"/>
  <c r="R62" i="5"/>
  <c r="X126" i="5"/>
  <c r="F920" i="5"/>
  <c r="E920" i="5"/>
  <c r="X920" i="5" s="1"/>
  <c r="H920" i="5"/>
  <c r="I920" i="5"/>
  <c r="G920" i="5"/>
  <c r="J920" i="5"/>
  <c r="H952" i="5"/>
  <c r="E952" i="5"/>
  <c r="X952" i="5" s="1"/>
  <c r="R952" i="5"/>
  <c r="F952" i="5"/>
  <c r="J952" i="5"/>
  <c r="G952" i="5"/>
  <c r="I952" i="5"/>
  <c r="R235" i="5"/>
  <c r="X235" i="5"/>
  <c r="X283" i="5"/>
  <c r="R411" i="5"/>
  <c r="X411" i="5"/>
  <c r="I545" i="5"/>
  <c r="R545" i="5"/>
  <c r="F545" i="5"/>
  <c r="H545" i="5"/>
  <c r="E629" i="5"/>
  <c r="X629" i="5" s="1"/>
  <c r="F629" i="5"/>
  <c r="J629" i="5"/>
  <c r="G629" i="5"/>
  <c r="R629" i="5"/>
  <c r="G1193" i="5"/>
  <c r="I1193" i="5"/>
  <c r="S2350" i="5"/>
  <c r="AB2350" i="5"/>
  <c r="T2346" i="5"/>
  <c r="AB2346" i="5"/>
  <c r="T2335" i="5"/>
  <c r="AB2335" i="5"/>
  <c r="X146" i="5"/>
  <c r="X230" i="5"/>
  <c r="I494" i="5"/>
  <c r="J494" i="5"/>
  <c r="E494" i="5"/>
  <c r="X494" i="5" s="1"/>
  <c r="F494" i="5"/>
  <c r="H494" i="5"/>
  <c r="R611" i="5"/>
  <c r="J611" i="5"/>
  <c r="H611" i="5"/>
  <c r="G611" i="5"/>
  <c r="I611" i="5"/>
  <c r="E639" i="5"/>
  <c r="X639" i="5" s="1"/>
  <c r="J639" i="5"/>
  <c r="G639" i="5"/>
  <c r="H639" i="5"/>
  <c r="E667" i="5"/>
  <c r="X667" i="5" s="1"/>
  <c r="J667" i="5"/>
  <c r="G667" i="5"/>
  <c r="F667" i="5"/>
  <c r="H763" i="5"/>
  <c r="I763" i="5"/>
  <c r="F763" i="5"/>
  <c r="R763" i="5"/>
  <c r="I795" i="5"/>
  <c r="G795" i="5"/>
  <c r="E795" i="5"/>
  <c r="X795" i="5" s="1"/>
  <c r="F795" i="5"/>
  <c r="J795" i="5"/>
  <c r="G859" i="5"/>
  <c r="F859" i="5"/>
  <c r="J859" i="5"/>
  <c r="I859" i="5"/>
  <c r="E859" i="5"/>
  <c r="X859" i="5" s="1"/>
  <c r="J891" i="5"/>
  <c r="F891" i="5"/>
  <c r="R891" i="5"/>
  <c r="H891" i="5"/>
  <c r="R903" i="5"/>
  <c r="H903" i="5"/>
  <c r="F903" i="5"/>
  <c r="J903" i="5"/>
  <c r="H927" i="5"/>
  <c r="G927" i="5"/>
  <c r="I927" i="5"/>
  <c r="E927" i="5"/>
  <c r="X927" i="5" s="1"/>
  <c r="R927" i="5"/>
  <c r="G943" i="5"/>
  <c r="H943" i="5"/>
  <c r="J943" i="5"/>
  <c r="R943" i="5"/>
  <c r="E955" i="5"/>
  <c r="X955" i="5" s="1"/>
  <c r="I955" i="5"/>
  <c r="J955" i="5"/>
  <c r="G955" i="5"/>
  <c r="G987" i="5"/>
  <c r="H987" i="5"/>
  <c r="F987" i="5"/>
  <c r="R987" i="5"/>
  <c r="E1007" i="5"/>
  <c r="X1007" i="5" s="1"/>
  <c r="I1007" i="5"/>
  <c r="H1007" i="5"/>
  <c r="H513" i="5"/>
  <c r="F513" i="5"/>
  <c r="E513" i="5"/>
  <c r="X513" i="5" s="1"/>
  <c r="F549" i="5"/>
  <c r="H549" i="5"/>
  <c r="G549" i="5"/>
  <c r="E549" i="5"/>
  <c r="X549" i="5" s="1"/>
  <c r="G661" i="5"/>
  <c r="J661" i="5"/>
  <c r="R661" i="5"/>
  <c r="H1217" i="5"/>
  <c r="J1217" i="5"/>
  <c r="R1217" i="5"/>
  <c r="E1217" i="5"/>
  <c r="X1217" i="5" s="1"/>
  <c r="I1217" i="5"/>
  <c r="F1217" i="5"/>
  <c r="G1793" i="5"/>
  <c r="E1793" i="5"/>
  <c r="X1793" i="5" s="1"/>
  <c r="J2197" i="5"/>
  <c r="F2197" i="5"/>
  <c r="H2197" i="5"/>
  <c r="I2197" i="5"/>
  <c r="G2197" i="5"/>
  <c r="D11" i="6"/>
  <c r="S2310" i="5"/>
  <c r="AB2310" i="5"/>
  <c r="AB1618" i="5"/>
  <c r="S1618" i="5"/>
  <c r="T1618" i="5"/>
  <c r="AB1607" i="5"/>
  <c r="S1607" i="5"/>
  <c r="T1607" i="5"/>
  <c r="AB1604" i="5"/>
  <c r="S1604" i="5"/>
  <c r="T1604" i="5"/>
  <c r="AB1596" i="5"/>
  <c r="S1596" i="5"/>
  <c r="T1596" i="5"/>
  <c r="S1526" i="5"/>
  <c r="T1526" i="5"/>
  <c r="S1515" i="5"/>
  <c r="T1515" i="5"/>
  <c r="AB1508" i="5"/>
  <c r="S1508" i="5"/>
  <c r="T1508" i="5"/>
  <c r="T1505" i="5"/>
  <c r="AB1505" i="5"/>
  <c r="AB1497" i="5"/>
  <c r="S1497" i="5"/>
  <c r="T1497" i="5"/>
  <c r="S1489" i="5"/>
  <c r="T1489" i="5"/>
  <c r="AB1398" i="5"/>
  <c r="S1398" i="5"/>
  <c r="T1398" i="5"/>
  <c r="S1379" i="5"/>
  <c r="T1379" i="5"/>
  <c r="AB1375" i="5"/>
  <c r="T1375" i="5"/>
  <c r="AB1372" i="5"/>
  <c r="S1372" i="5"/>
  <c r="T1372" i="5"/>
  <c r="AB1364" i="5"/>
  <c r="S1364" i="5"/>
  <c r="T1364" i="5"/>
  <c r="AB1337" i="5"/>
  <c r="T1337" i="5"/>
  <c r="AB1223" i="5"/>
  <c r="T1223" i="5"/>
  <c r="S1193" i="5"/>
  <c r="AB1193" i="5"/>
  <c r="T1193" i="5"/>
  <c r="S1185" i="5"/>
  <c r="AB1185" i="5"/>
  <c r="T1185" i="5"/>
  <c r="AB1175" i="5"/>
  <c r="S1175" i="5"/>
  <c r="AB1161" i="5"/>
  <c r="S1161" i="5"/>
  <c r="T1161" i="5"/>
  <c r="S1153" i="5"/>
  <c r="T1153" i="5"/>
  <c r="AB1145" i="5"/>
  <c r="S1145" i="5"/>
  <c r="T1145" i="5"/>
  <c r="S1137" i="5"/>
  <c r="AB1137" i="5"/>
  <c r="T1137" i="5"/>
  <c r="S1129" i="5"/>
  <c r="T1129" i="5"/>
  <c r="S1121" i="5"/>
  <c r="T1121" i="5"/>
  <c r="AB1118" i="5"/>
  <c r="T1118" i="5"/>
  <c r="AB1114" i="5"/>
  <c r="S1114" i="5"/>
  <c r="T1107" i="5"/>
  <c r="AB1107" i="5"/>
  <c r="S1104" i="5"/>
  <c r="T1104" i="5"/>
  <c r="AB1104" i="5"/>
  <c r="S1097" i="5"/>
  <c r="T1097" i="5"/>
  <c r="S1089" i="5"/>
  <c r="T1089" i="5"/>
  <c r="V2474" i="5"/>
  <c r="G2474" i="5"/>
  <c r="AB2474" i="5"/>
  <c r="V2442" i="5"/>
  <c r="G2442" i="5" s="1"/>
  <c r="G2439" i="5"/>
  <c r="E2439" i="5"/>
  <c r="X2439" i="5" s="1"/>
  <c r="H2439" i="5"/>
  <c r="F2439" i="5"/>
  <c r="I2439" i="5"/>
  <c r="J2439" i="5"/>
  <c r="R2439" i="5"/>
  <c r="H2434" i="5"/>
  <c r="I2434" i="5"/>
  <c r="J2434" i="5"/>
  <c r="F2434" i="5"/>
  <c r="R2434" i="5"/>
  <c r="E2434" i="5"/>
  <c r="X2434" i="5" s="1"/>
  <c r="R2395" i="5"/>
  <c r="F2395" i="5"/>
  <c r="I2395" i="5"/>
  <c r="H2395" i="5"/>
  <c r="G2395" i="5"/>
  <c r="E2395" i="5"/>
  <c r="X2395" i="5" s="1"/>
  <c r="J2385" i="5"/>
  <c r="E2385" i="5"/>
  <c r="X2385" i="5" s="1"/>
  <c r="I2385" i="5"/>
  <c r="G2385" i="5"/>
  <c r="H2385" i="5"/>
  <c r="R2370" i="5"/>
  <c r="J2370" i="5"/>
  <c r="E2370" i="5"/>
  <c r="X2370" i="5" s="1"/>
  <c r="F2370" i="5"/>
  <c r="I2370" i="5"/>
  <c r="AB2368" i="5"/>
  <c r="G2368" i="5"/>
  <c r="V2368" i="5"/>
  <c r="E2342" i="5"/>
  <c r="X2342" i="5" s="1"/>
  <c r="F2342" i="5"/>
  <c r="G2342" i="5"/>
  <c r="H2342" i="5"/>
  <c r="I2342" i="5"/>
  <c r="J2342" i="5"/>
  <c r="R2342" i="5"/>
  <c r="R2293" i="5"/>
  <c r="I2293" i="5"/>
  <c r="H2293" i="5"/>
  <c r="F2293" i="5"/>
  <c r="G2293" i="5"/>
  <c r="R2264" i="5"/>
  <c r="I2264" i="5"/>
  <c r="G2264" i="5"/>
  <c r="E2264" i="5"/>
  <c r="X2264" i="5" s="1"/>
  <c r="J2264" i="5"/>
  <c r="V2250" i="5"/>
  <c r="G2250" i="5" s="1"/>
  <c r="AB2250" i="5"/>
  <c r="F2247" i="5"/>
  <c r="I2247" i="5"/>
  <c r="J2247" i="5"/>
  <c r="R2247" i="5"/>
  <c r="H2247" i="5"/>
  <c r="H2241" i="5"/>
  <c r="R2241" i="5"/>
  <c r="F2241" i="5"/>
  <c r="I2241" i="5"/>
  <c r="J2212" i="5"/>
  <c r="G2212" i="5"/>
  <c r="H2212" i="5"/>
  <c r="E2212" i="5"/>
  <c r="X2212" i="5" s="1"/>
  <c r="F2177" i="5"/>
  <c r="I2177" i="5"/>
  <c r="R2177" i="5"/>
  <c r="F2148" i="5"/>
  <c r="I2148" i="5"/>
  <c r="J2148" i="5"/>
  <c r="R2148" i="5"/>
  <c r="V2059" i="5"/>
  <c r="G2057" i="5"/>
  <c r="J2057" i="5"/>
  <c r="F2057" i="5"/>
  <c r="H2057" i="5"/>
  <c r="I2057" i="5"/>
  <c r="E2057" i="5"/>
  <c r="X2057" i="5" s="1"/>
  <c r="R2057" i="5"/>
  <c r="G2055" i="5"/>
  <c r="J2055" i="5"/>
  <c r="R2055" i="5"/>
  <c r="F2055" i="5"/>
  <c r="I2055" i="5"/>
  <c r="E2055" i="5"/>
  <c r="X2055" i="5" s="1"/>
  <c r="H2055" i="5"/>
  <c r="V2049" i="5"/>
  <c r="J2046" i="5"/>
  <c r="F2046" i="5"/>
  <c r="V2009" i="5"/>
  <c r="R1997" i="5"/>
  <c r="G1997" i="5"/>
  <c r="E1997" i="5"/>
  <c r="X1997" i="5" s="1"/>
  <c r="I1997" i="5"/>
  <c r="J1997" i="5"/>
  <c r="H1989" i="5"/>
  <c r="J1989" i="5"/>
  <c r="G1989" i="5"/>
  <c r="I1989" i="5"/>
  <c r="F1989" i="5"/>
  <c r="R1989" i="5"/>
  <c r="E1989" i="5"/>
  <c r="X1989" i="5" s="1"/>
  <c r="V1983" i="5"/>
  <c r="G1983" i="5" s="1"/>
  <c r="AB1983" i="5"/>
  <c r="F1978" i="5"/>
  <c r="I1978" i="5"/>
  <c r="E1978" i="5"/>
  <c r="X1978" i="5" s="1"/>
  <c r="AB1959" i="5"/>
  <c r="V1959" i="5"/>
  <c r="G1959" i="5"/>
  <c r="R1955" i="5"/>
  <c r="G1955" i="5"/>
  <c r="E1955" i="5"/>
  <c r="X1955" i="5" s="1"/>
  <c r="I1955" i="5"/>
  <c r="H1955" i="5"/>
  <c r="F1955" i="5"/>
  <c r="H1947" i="5"/>
  <c r="F1947" i="5"/>
  <c r="G1947" i="5"/>
  <c r="J1947" i="5"/>
  <c r="E1947" i="5"/>
  <c r="X1947" i="5" s="1"/>
  <c r="R1947" i="5"/>
  <c r="F1933" i="5"/>
  <c r="J1933" i="5"/>
  <c r="R1933" i="5"/>
  <c r="H1930" i="5"/>
  <c r="R1930" i="5"/>
  <c r="J1930" i="5"/>
  <c r="I1930" i="5"/>
  <c r="F1930" i="5"/>
  <c r="F1912" i="5"/>
  <c r="G1912" i="5"/>
  <c r="E1912" i="5"/>
  <c r="X1912" i="5" s="1"/>
  <c r="H1912" i="5"/>
  <c r="R1912" i="5"/>
  <c r="I1912" i="5"/>
  <c r="G1901" i="5"/>
  <c r="I1901" i="5"/>
  <c r="H1901" i="5"/>
  <c r="F1901" i="5"/>
  <c r="E1901" i="5"/>
  <c r="X1901" i="5" s="1"/>
  <c r="R1901" i="5"/>
  <c r="V1888" i="5"/>
  <c r="G1888" i="5"/>
  <c r="AB1888" i="5"/>
  <c r="V1869" i="5"/>
  <c r="AB1869" i="5"/>
  <c r="AB1866" i="5"/>
  <c r="V1866" i="5"/>
  <c r="G1866" i="5" s="1"/>
  <c r="I1863" i="5"/>
  <c r="F1863" i="5"/>
  <c r="E1863" i="5"/>
  <c r="X1863" i="5" s="1"/>
  <c r="H1863" i="5"/>
  <c r="G1863" i="5"/>
  <c r="V1855" i="5"/>
  <c r="AB1855" i="5"/>
  <c r="J1852" i="5"/>
  <c r="G1852" i="5"/>
  <c r="H1852" i="5"/>
  <c r="R1852" i="5"/>
  <c r="I1852" i="5"/>
  <c r="F1850" i="5"/>
  <c r="I1850" i="5"/>
  <c r="G1850" i="5"/>
  <c r="H1848" i="5"/>
  <c r="I1848" i="5"/>
  <c r="F1848" i="5"/>
  <c r="J1848" i="5"/>
  <c r="R1848" i="5"/>
  <c r="G1845" i="5"/>
  <c r="E1845" i="5"/>
  <c r="X1845" i="5" s="1"/>
  <c r="R1845" i="5"/>
  <c r="H1845" i="5"/>
  <c r="I1845" i="5"/>
  <c r="F1845" i="5"/>
  <c r="R1842" i="5"/>
  <c r="J1842" i="5"/>
  <c r="F1842" i="5"/>
  <c r="G1842" i="5"/>
  <c r="E1842" i="5"/>
  <c r="X1842" i="5" s="1"/>
  <c r="H1820" i="5"/>
  <c r="E1820" i="5"/>
  <c r="X1820" i="5" s="1"/>
  <c r="J1820" i="5"/>
  <c r="V1795" i="5"/>
  <c r="G1795" i="5"/>
  <c r="F1792" i="5"/>
  <c r="G1792" i="5"/>
  <c r="R1792" i="5"/>
  <c r="I1792" i="5"/>
  <c r="E1792" i="5"/>
  <c r="X1792" i="5" s="1"/>
  <c r="H1792" i="5"/>
  <c r="H1786" i="5"/>
  <c r="I1786" i="5"/>
  <c r="F1786" i="5"/>
  <c r="E1786" i="5"/>
  <c r="X1786" i="5" s="1"/>
  <c r="J1786" i="5"/>
  <c r="R1786" i="5"/>
  <c r="V1724" i="5"/>
  <c r="G1724" i="5" s="1"/>
  <c r="AB1724" i="5"/>
  <c r="V1718" i="5"/>
  <c r="AB1718" i="5"/>
  <c r="V1715" i="5"/>
  <c r="G1715" i="5" s="1"/>
  <c r="AB1715" i="5"/>
  <c r="G1712" i="5"/>
  <c r="F1712" i="5"/>
  <c r="E1712" i="5"/>
  <c r="X1712" i="5" s="1"/>
  <c r="J1712" i="5"/>
  <c r="I1712" i="5"/>
  <c r="V1706" i="5"/>
  <c r="G1706" i="5" s="1"/>
  <c r="AB1706" i="5"/>
  <c r="H1703" i="5"/>
  <c r="J1703" i="5"/>
  <c r="F1703" i="5"/>
  <c r="R1703" i="5"/>
  <c r="E1703" i="5"/>
  <c r="X1703" i="5" s="1"/>
  <c r="J1608" i="5"/>
  <c r="E1608" i="5"/>
  <c r="X1608" i="5" s="1"/>
  <c r="F1608" i="5"/>
  <c r="H1608" i="5"/>
  <c r="I1608" i="5"/>
  <c r="G1608" i="5"/>
  <c r="R1608" i="5"/>
  <c r="I1483" i="5"/>
  <c r="R1483" i="5"/>
  <c r="J1483" i="5"/>
  <c r="H1483" i="5"/>
  <c r="G1483" i="5"/>
  <c r="F1483" i="5"/>
  <c r="E1483" i="5"/>
  <c r="X1483" i="5" s="1"/>
  <c r="V1461" i="5"/>
  <c r="G1461" i="5" s="1"/>
  <c r="AB1461" i="5"/>
  <c r="J1425" i="5"/>
  <c r="G1425" i="5"/>
  <c r="H1425" i="5"/>
  <c r="F1425" i="5"/>
  <c r="I1425" i="5"/>
  <c r="E1425" i="5"/>
  <c r="X1425" i="5" s="1"/>
  <c r="G1365" i="5"/>
  <c r="E1365" i="5"/>
  <c r="X1365" i="5" s="1"/>
  <c r="I1365" i="5"/>
  <c r="F1263" i="5"/>
  <c r="R1263" i="5"/>
  <c r="I1263" i="5"/>
  <c r="H1263" i="5"/>
  <c r="J1263" i="5"/>
  <c r="G1263" i="5"/>
  <c r="J1255" i="5"/>
  <c r="E1255" i="5"/>
  <c r="X1255" i="5" s="1"/>
  <c r="I1255" i="5"/>
  <c r="H1255" i="5"/>
  <c r="R1255" i="5"/>
  <c r="J1253" i="5"/>
  <c r="G1253" i="5"/>
  <c r="R1253" i="5"/>
  <c r="F1251" i="5"/>
  <c r="J1251" i="5"/>
  <c r="F1249" i="5"/>
  <c r="I1249" i="5"/>
  <c r="E1249" i="5"/>
  <c r="X1249" i="5" s="1"/>
  <c r="R1249" i="5"/>
  <c r="E1247" i="5"/>
  <c r="X1247" i="5" s="1"/>
  <c r="J1247" i="5"/>
  <c r="F1247" i="5"/>
  <c r="G1247" i="5"/>
  <c r="G1245" i="5"/>
  <c r="E1245" i="5"/>
  <c r="X1245" i="5" s="1"/>
  <c r="H1245" i="5"/>
  <c r="F1245" i="5"/>
  <c r="R1245" i="5"/>
  <c r="G1242" i="5"/>
  <c r="H1242" i="5"/>
  <c r="R1242" i="5"/>
  <c r="E1242" i="5"/>
  <c r="X1242" i="5" s="1"/>
  <c r="V1240" i="5"/>
  <c r="G1240" i="5" s="1"/>
  <c r="V1238" i="5"/>
  <c r="G1238" i="5" s="1"/>
  <c r="V355" i="5"/>
  <c r="AB355" i="5"/>
  <c r="V309" i="5"/>
  <c r="AB309" i="5"/>
  <c r="X307" i="5"/>
  <c r="R307" i="5"/>
  <c r="R302" i="5"/>
  <c r="V279" i="5"/>
  <c r="AB279" i="5"/>
  <c r="X277" i="5"/>
  <c r="AB274" i="5"/>
  <c r="T274" i="5"/>
  <c r="AB273" i="5"/>
  <c r="T273" i="5"/>
  <c r="X270" i="5"/>
  <c r="AB267" i="5"/>
  <c r="S267" i="5"/>
  <c r="E1251" i="5"/>
  <c r="X1251" i="5" s="1"/>
  <c r="G1820" i="5"/>
  <c r="H1253" i="5"/>
  <c r="F1365" i="5"/>
  <c r="F943" i="5"/>
  <c r="I1251" i="5"/>
  <c r="H1933" i="5"/>
  <c r="R2046" i="5"/>
  <c r="I2046" i="5"/>
  <c r="J1249" i="5"/>
  <c r="I1253" i="5"/>
  <c r="H1365" i="5"/>
  <c r="F1820" i="5"/>
  <c r="J1901" i="5"/>
  <c r="H2046" i="5"/>
  <c r="R1820" i="5"/>
  <c r="I2212" i="5"/>
  <c r="I513" i="5"/>
  <c r="E661" i="5"/>
  <c r="X661" i="5" s="1"/>
  <c r="H795" i="5"/>
  <c r="F611" i="5"/>
  <c r="R639" i="5"/>
  <c r="J763" i="5"/>
  <c r="E903" i="5"/>
  <c r="X903" i="5" s="1"/>
  <c r="R1007" i="5"/>
  <c r="R955" i="5"/>
  <c r="R859" i="5"/>
  <c r="H667" i="5"/>
  <c r="G1007" i="5"/>
  <c r="R667" i="5"/>
  <c r="T267" i="5"/>
  <c r="AB1125" i="5"/>
  <c r="S1093" i="5"/>
  <c r="S1157" i="5"/>
  <c r="S1189" i="5"/>
  <c r="S1107" i="5"/>
  <c r="T1175" i="5"/>
  <c r="S1212" i="5"/>
  <c r="C6" i="6"/>
  <c r="A15" i="6"/>
  <c r="B32" i="4"/>
  <c r="A20" i="6" s="1"/>
  <c r="T1333" i="5"/>
  <c r="T1501" i="5"/>
  <c r="S1394" i="5"/>
  <c r="S1530" i="5"/>
  <c r="F47" i="6"/>
  <c r="H47" i="6" s="1"/>
  <c r="F64" i="6"/>
  <c r="F42" i="6"/>
  <c r="H42" i="6" s="1"/>
  <c r="AB1219" i="5"/>
  <c r="T1383" i="5"/>
  <c r="AB1519" i="5"/>
  <c r="AB1795" i="5"/>
  <c r="T2303" i="5"/>
  <c r="B56" i="4"/>
  <c r="A40" i="6" s="1"/>
  <c r="B50" i="4"/>
  <c r="A35" i="6" s="1"/>
  <c r="D55" i="4"/>
  <c r="D37" i="4"/>
  <c r="D68" i="4"/>
  <c r="G1703" i="5"/>
  <c r="R1712" i="5"/>
  <c r="R1247" i="5"/>
  <c r="I1247" i="5"/>
  <c r="H1247" i="5"/>
  <c r="AB1121" i="5"/>
  <c r="AB1097" i="5"/>
  <c r="G1249" i="5"/>
  <c r="G2241" i="5"/>
  <c r="J2293" i="5"/>
  <c r="R2385" i="5"/>
  <c r="H661" i="5"/>
  <c r="F1255" i="5"/>
  <c r="R126" i="5"/>
  <c r="R146" i="5"/>
  <c r="X302" i="5"/>
  <c r="R494" i="5"/>
  <c r="R1850" i="5"/>
  <c r="H1978" i="5"/>
  <c r="E1930" i="5"/>
  <c r="X1930" i="5" s="1"/>
  <c r="R2197" i="5"/>
  <c r="H629" i="5"/>
  <c r="J1845" i="5"/>
  <c r="F1852" i="5"/>
  <c r="G2370" i="5"/>
  <c r="G2434" i="5"/>
  <c r="E545" i="5"/>
  <c r="X545" i="5" s="1"/>
  <c r="G545" i="5"/>
  <c r="E1852" i="5"/>
  <c r="X1852" i="5" s="1"/>
  <c r="J545" i="5"/>
  <c r="R277" i="5"/>
  <c r="I1947" i="5"/>
  <c r="E2247" i="5"/>
  <c r="X2247" i="5" s="1"/>
  <c r="I1210" i="5"/>
  <c r="F1210" i="5"/>
  <c r="G1210" i="5"/>
  <c r="J1210" i="5"/>
  <c r="E1210" i="5"/>
  <c r="X1210" i="5" s="1"/>
  <c r="R2350" i="5"/>
  <c r="I2350" i="5"/>
  <c r="E2350" i="5"/>
  <c r="X2350" i="5" s="1"/>
  <c r="G2350" i="5"/>
  <c r="J2350" i="5"/>
  <c r="R32" i="5"/>
  <c r="X32" i="5"/>
  <c r="G1107" i="5"/>
  <c r="I1107" i="5"/>
  <c r="H1107" i="5"/>
  <c r="I1463" i="5"/>
  <c r="F1463" i="5"/>
  <c r="J1463" i="5"/>
  <c r="R1463" i="5"/>
  <c r="H1463" i="5"/>
  <c r="F1555" i="5"/>
  <c r="E1555" i="5"/>
  <c r="X1555" i="5" s="1"/>
  <c r="J1555" i="5"/>
  <c r="G1555" i="5"/>
  <c r="H1555" i="5"/>
  <c r="I1583" i="5"/>
  <c r="H1583" i="5"/>
  <c r="J1583" i="5"/>
  <c r="E2219" i="5"/>
  <c r="X2219" i="5" s="1"/>
  <c r="J2219" i="5"/>
  <c r="G2219" i="5"/>
  <c r="H2219" i="5"/>
  <c r="R2219" i="5"/>
  <c r="I2219" i="5"/>
  <c r="F2219" i="5"/>
  <c r="I2275" i="5"/>
  <c r="G2275" i="5"/>
  <c r="H2275" i="5"/>
  <c r="J2275" i="5"/>
  <c r="E2275" i="5"/>
  <c r="X2275" i="5" s="1"/>
  <c r="R2275" i="5"/>
  <c r="F2275" i="5"/>
  <c r="I2399" i="5"/>
  <c r="E2399" i="5"/>
  <c r="X2399" i="5" s="1"/>
  <c r="H2399" i="5"/>
  <c r="R2399" i="5"/>
  <c r="F2399" i="5"/>
  <c r="J2483" i="5"/>
  <c r="G2483" i="5"/>
  <c r="I2483" i="5"/>
  <c r="R2483" i="5"/>
  <c r="H636" i="5"/>
  <c r="I636" i="5"/>
  <c r="R636" i="5"/>
  <c r="G636" i="5"/>
  <c r="F636" i="5"/>
  <c r="E636" i="5"/>
  <c r="X636" i="5" s="1"/>
  <c r="J692" i="5"/>
  <c r="E692" i="5"/>
  <c r="X692" i="5" s="1"/>
  <c r="F692" i="5"/>
  <c r="I692" i="5"/>
  <c r="F820" i="5"/>
  <c r="H820" i="5"/>
  <c r="J820" i="5"/>
  <c r="I820" i="5"/>
  <c r="G820" i="5"/>
  <c r="E820" i="5"/>
  <c r="X820" i="5" s="1"/>
  <c r="I848" i="5"/>
  <c r="H848" i="5"/>
  <c r="G848" i="5"/>
  <c r="J848" i="5"/>
  <c r="R848" i="5"/>
  <c r="R888" i="5"/>
  <c r="I888" i="5"/>
  <c r="F888" i="5"/>
  <c r="I908" i="5"/>
  <c r="R908" i="5"/>
  <c r="H908" i="5"/>
  <c r="J908" i="5"/>
  <c r="J1596" i="5"/>
  <c r="F1596" i="5"/>
  <c r="H1596" i="5"/>
  <c r="E1596" i="5"/>
  <c r="X1596" i="5" s="1"/>
  <c r="G1596" i="5"/>
  <c r="I1596" i="5"/>
  <c r="R1596" i="5"/>
  <c r="I1700" i="5"/>
  <c r="H1700" i="5"/>
  <c r="J1700" i="5"/>
  <c r="G1700" i="5"/>
  <c r="F2052" i="5"/>
  <c r="J2052" i="5"/>
  <c r="E2052" i="5"/>
  <c r="X2052" i="5" s="1"/>
  <c r="G2052" i="5"/>
  <c r="R2052" i="5"/>
  <c r="H2052" i="5"/>
  <c r="I2112" i="5"/>
  <c r="R2112" i="5"/>
  <c r="F2112" i="5"/>
  <c r="H2112" i="5"/>
  <c r="E2112" i="5"/>
  <c r="X2112" i="5" s="1"/>
  <c r="A28" i="6"/>
  <c r="B53" i="4"/>
  <c r="A38" i="6" s="1"/>
  <c r="B47" i="4"/>
  <c r="A33" i="6" s="1"/>
  <c r="B85" i="4"/>
  <c r="A60" i="6" s="1"/>
  <c r="B61" i="4"/>
  <c r="A44" i="6" s="1"/>
  <c r="B73" i="4"/>
  <c r="A53" i="6" s="1"/>
  <c r="B43" i="4"/>
  <c r="A29" i="6" s="1"/>
  <c r="B49" i="4"/>
  <c r="A34" i="6" s="1"/>
  <c r="B81" i="4"/>
  <c r="A58" i="6" s="1"/>
  <c r="B69" i="4"/>
  <c r="A50" i="6" s="1"/>
  <c r="B79" i="4"/>
  <c r="A56" i="6" s="1"/>
  <c r="B55" i="4"/>
  <c r="A39" i="6" s="1"/>
  <c r="AB2446" i="5"/>
  <c r="S2446" i="5"/>
  <c r="AB2442" i="5"/>
  <c r="S2439" i="5"/>
  <c r="T2439" i="5"/>
  <c r="AB2432" i="5"/>
  <c r="S2432" i="5"/>
  <c r="T2432" i="5"/>
  <c r="T2393" i="5"/>
  <c r="AB2393" i="5"/>
  <c r="T2361" i="5"/>
  <c r="AB2361" i="5"/>
  <c r="G598" i="5"/>
  <c r="I598" i="5"/>
  <c r="J598" i="5"/>
  <c r="E598" i="5"/>
  <c r="X598" i="5" s="1"/>
  <c r="G1390" i="5"/>
  <c r="J1390" i="5"/>
  <c r="H1390" i="5"/>
  <c r="G1466" i="5"/>
  <c r="I1466" i="5"/>
  <c r="E1466" i="5"/>
  <c r="X1466" i="5" s="1"/>
  <c r="J1466" i="5"/>
  <c r="E2334" i="5"/>
  <c r="X2334" i="5" s="1"/>
  <c r="G2334" i="5"/>
  <c r="R42" i="5"/>
  <c r="X138" i="5"/>
  <c r="X294" i="5"/>
  <c r="R294" i="5"/>
  <c r="J819" i="5"/>
  <c r="I819" i="5"/>
  <c r="G819" i="5"/>
  <c r="F819" i="5"/>
  <c r="F831" i="5"/>
  <c r="I831" i="5"/>
  <c r="G831" i="5"/>
  <c r="E831" i="5"/>
  <c r="X831" i="5" s="1"/>
  <c r="E1003" i="5"/>
  <c r="X1003" i="5" s="1"/>
  <c r="R1003" i="5"/>
  <c r="H1003" i="5"/>
  <c r="I1003" i="5"/>
  <c r="G1003" i="5"/>
  <c r="H1067" i="5"/>
  <c r="R1067" i="5"/>
  <c r="J1067" i="5"/>
  <c r="F1067" i="5"/>
  <c r="J1131" i="5"/>
  <c r="R1131" i="5"/>
  <c r="G1131" i="5"/>
  <c r="H1131" i="5"/>
  <c r="E1131" i="5"/>
  <c r="X1131" i="5" s="1"/>
  <c r="F1131" i="5"/>
  <c r="I1131" i="5"/>
  <c r="R1359" i="5"/>
  <c r="E1359" i="5"/>
  <c r="X1359" i="5" s="1"/>
  <c r="G1359" i="5"/>
  <c r="I1359" i="5"/>
  <c r="I1535" i="5"/>
  <c r="E1535" i="5"/>
  <c r="X1535" i="5" s="1"/>
  <c r="F1535" i="5"/>
  <c r="R1535" i="5"/>
  <c r="G1571" i="5"/>
  <c r="H1571" i="5"/>
  <c r="J1571" i="5"/>
  <c r="E1571" i="5"/>
  <c r="X1571" i="5" s="1"/>
  <c r="F1571" i="5"/>
  <c r="J584" i="5"/>
  <c r="G584" i="5"/>
  <c r="E584" i="5"/>
  <c r="X584" i="5" s="1"/>
  <c r="R584" i="5"/>
  <c r="I584" i="5"/>
  <c r="H648" i="5"/>
  <c r="I648" i="5"/>
  <c r="R648" i="5"/>
  <c r="G648" i="5"/>
  <c r="F660" i="5"/>
  <c r="H660" i="5"/>
  <c r="R660" i="5"/>
  <c r="E660" i="5"/>
  <c r="X660" i="5" s="1"/>
  <c r="I660" i="5"/>
  <c r="G660" i="5"/>
  <c r="I676" i="5"/>
  <c r="E676" i="5"/>
  <c r="X676" i="5" s="1"/>
  <c r="R676" i="5"/>
  <c r="R712" i="5"/>
  <c r="I712" i="5"/>
  <c r="J712" i="5"/>
  <c r="H712" i="5"/>
  <c r="G712" i="5"/>
  <c r="H736" i="5"/>
  <c r="J736" i="5"/>
  <c r="I736" i="5"/>
  <c r="F736" i="5"/>
  <c r="R736" i="5"/>
  <c r="J796" i="5"/>
  <c r="I796" i="5"/>
  <c r="E796" i="5"/>
  <c r="X796" i="5" s="1"/>
  <c r="H796" i="5"/>
  <c r="I832" i="5"/>
  <c r="J832" i="5"/>
  <c r="R832" i="5"/>
  <c r="F832" i="5"/>
  <c r="E904" i="5"/>
  <c r="X904" i="5" s="1"/>
  <c r="J904" i="5"/>
  <c r="H904" i="5"/>
  <c r="G904" i="5"/>
  <c r="R904" i="5"/>
  <c r="I904" i="5"/>
  <c r="R968" i="5"/>
  <c r="I968" i="5"/>
  <c r="F968" i="5"/>
  <c r="J968" i="5"/>
  <c r="R525" i="5"/>
  <c r="J525" i="5"/>
  <c r="F525" i="5"/>
  <c r="H525" i="5"/>
  <c r="J557" i="5"/>
  <c r="E557" i="5"/>
  <c r="X557" i="5" s="1"/>
  <c r="E689" i="5"/>
  <c r="X689" i="5" s="1"/>
  <c r="I689" i="5"/>
  <c r="R689" i="5"/>
  <c r="J689" i="5"/>
  <c r="G1021" i="5"/>
  <c r="E1021" i="5"/>
  <c r="X1021" i="5" s="1"/>
  <c r="R1021" i="5"/>
  <c r="J1021" i="5"/>
  <c r="F1065" i="5"/>
  <c r="I1065" i="5"/>
  <c r="E1065" i="5"/>
  <c r="X1065" i="5" s="1"/>
  <c r="F1417" i="5"/>
  <c r="E1417" i="5"/>
  <c r="X1417" i="5" s="1"/>
  <c r="J1417" i="5"/>
  <c r="G1417" i="5"/>
  <c r="H1613" i="5"/>
  <c r="G1613" i="5"/>
  <c r="F1613" i="5"/>
  <c r="E1613" i="5"/>
  <c r="X1613" i="5" s="1"/>
  <c r="I1613" i="5"/>
  <c r="I2193" i="5"/>
  <c r="G2193" i="5"/>
  <c r="H2193" i="5"/>
  <c r="R2193" i="5"/>
  <c r="F2193" i="5"/>
  <c r="E2409" i="5"/>
  <c r="X2409" i="5" s="1"/>
  <c r="G2409" i="5"/>
  <c r="H2409" i="5"/>
  <c r="I2409" i="5"/>
  <c r="R2469" i="5"/>
  <c r="J2469" i="5"/>
  <c r="C9" i="6"/>
  <c r="D8" i="6"/>
  <c r="AB2386" i="5"/>
  <c r="T2386" i="5"/>
  <c r="AB2379" i="5"/>
  <c r="S2379" i="5"/>
  <c r="AB2354" i="5"/>
  <c r="T2354" i="5"/>
  <c r="T2347" i="5"/>
  <c r="AB2347" i="5"/>
  <c r="S2339" i="5"/>
  <c r="T2339" i="5"/>
  <c r="AB2336" i="5"/>
  <c r="T2336" i="5"/>
  <c r="AB2314" i="5"/>
  <c r="T2314" i="5"/>
  <c r="AB2300" i="5"/>
  <c r="S2300" i="5"/>
  <c r="T2300" i="5"/>
  <c r="AB2282" i="5"/>
  <c r="T2282" i="5"/>
  <c r="S2271" i="5"/>
  <c r="T2271" i="5"/>
  <c r="S2264" i="5"/>
  <c r="T2264" i="5"/>
  <c r="AB2222" i="5"/>
  <c r="S2222" i="5"/>
  <c r="AB2215" i="5"/>
  <c r="S2215" i="5"/>
  <c r="T2215" i="5"/>
  <c r="AB2212" i="5"/>
  <c r="S2212" i="5"/>
  <c r="AB2186" i="5"/>
  <c r="T2186" i="5"/>
  <c r="S2179" i="5"/>
  <c r="T2179" i="5"/>
  <c r="T2173" i="5"/>
  <c r="AB2173" i="5"/>
  <c r="H670" i="5"/>
  <c r="E670" i="5"/>
  <c r="X670" i="5" s="1"/>
  <c r="J670" i="5"/>
  <c r="F670" i="5"/>
  <c r="J786" i="5"/>
  <c r="R786" i="5"/>
  <c r="H786" i="5"/>
  <c r="I786" i="5"/>
  <c r="E970" i="5"/>
  <c r="X970" i="5" s="1"/>
  <c r="R970" i="5"/>
  <c r="H970" i="5"/>
  <c r="J970" i="5"/>
  <c r="J1302" i="5"/>
  <c r="F1302" i="5"/>
  <c r="G1302" i="5"/>
  <c r="J1442" i="5"/>
  <c r="G1442" i="5"/>
  <c r="H1442" i="5"/>
  <c r="R1647" i="5"/>
  <c r="E1647" i="5"/>
  <c r="X1647" i="5" s="1"/>
  <c r="H1647" i="5"/>
  <c r="I1647" i="5"/>
  <c r="J1647" i="5"/>
  <c r="G2063" i="5"/>
  <c r="J2063" i="5"/>
  <c r="I2063" i="5"/>
  <c r="E2063" i="5"/>
  <c r="X2063" i="5" s="1"/>
  <c r="G1008" i="5"/>
  <c r="F1008" i="5"/>
  <c r="R1008" i="5"/>
  <c r="E1008" i="5"/>
  <c r="X1008" i="5" s="1"/>
  <c r="I1008" i="5"/>
  <c r="H1336" i="5"/>
  <c r="R1336" i="5"/>
  <c r="E1336" i="5"/>
  <c r="X1336" i="5" s="1"/>
  <c r="I1336" i="5"/>
  <c r="J1336" i="5"/>
  <c r="I1452" i="5"/>
  <c r="F1452" i="5"/>
  <c r="G1452" i="5"/>
  <c r="R1624" i="5"/>
  <c r="F1624" i="5"/>
  <c r="J2000" i="5"/>
  <c r="H2000" i="5"/>
  <c r="R2000" i="5"/>
  <c r="E2000" i="5"/>
  <c r="X2000" i="5" s="1"/>
  <c r="H2060" i="5"/>
  <c r="R2060" i="5"/>
  <c r="J2060" i="5"/>
  <c r="E2060" i="5"/>
  <c r="X2060" i="5" s="1"/>
  <c r="I2060" i="5"/>
  <c r="H2200" i="5"/>
  <c r="F2200" i="5"/>
  <c r="R2200" i="5"/>
  <c r="G2200" i="5"/>
  <c r="J2200" i="5"/>
  <c r="R2480" i="5"/>
  <c r="G2480" i="5"/>
  <c r="H2480" i="5"/>
  <c r="E2480" i="5"/>
  <c r="X2480" i="5" s="1"/>
  <c r="J2480" i="5"/>
  <c r="I2480" i="5"/>
  <c r="X395" i="5"/>
  <c r="X417" i="5"/>
  <c r="I493" i="5"/>
  <c r="E493" i="5"/>
  <c r="X493" i="5" s="1"/>
  <c r="H493" i="5"/>
  <c r="E535" i="5"/>
  <c r="X535" i="5" s="1"/>
  <c r="R535" i="5"/>
  <c r="G535" i="5"/>
  <c r="I535" i="5"/>
  <c r="R561" i="5"/>
  <c r="H561" i="5"/>
  <c r="F561" i="5"/>
  <c r="J561" i="5"/>
  <c r="R817" i="5"/>
  <c r="E817" i="5"/>
  <c r="X817" i="5" s="1"/>
  <c r="J817" i="5"/>
  <c r="F817" i="5"/>
  <c r="I817" i="5"/>
  <c r="G817" i="5"/>
  <c r="H1057" i="5"/>
  <c r="G1057" i="5"/>
  <c r="I1057" i="5"/>
  <c r="R1057" i="5"/>
  <c r="H1121" i="5"/>
  <c r="G1121" i="5"/>
  <c r="F2233" i="5"/>
  <c r="R2233" i="5"/>
  <c r="I2233" i="5"/>
  <c r="G2233" i="5"/>
  <c r="H2233" i="5"/>
  <c r="E2425" i="5"/>
  <c r="X2425" i="5" s="1"/>
  <c r="G2425" i="5"/>
  <c r="H2425" i="5"/>
  <c r="I2425" i="5"/>
  <c r="B33" i="4"/>
  <c r="A21" i="6" s="1"/>
  <c r="A16" i="6"/>
  <c r="G683" i="5"/>
  <c r="R683" i="5"/>
  <c r="F683" i="5"/>
  <c r="H683" i="5"/>
  <c r="I683" i="5"/>
  <c r="R839" i="5"/>
  <c r="J839" i="5"/>
  <c r="H839" i="5"/>
  <c r="E839" i="5"/>
  <c r="X839" i="5" s="1"/>
  <c r="J867" i="5"/>
  <c r="F867" i="5"/>
  <c r="I867" i="5"/>
  <c r="G895" i="5"/>
  <c r="J895" i="5"/>
  <c r="I895" i="5"/>
  <c r="I947" i="5"/>
  <c r="E947" i="5"/>
  <c r="X947" i="5" s="1"/>
  <c r="G1899" i="5"/>
  <c r="R1899" i="5"/>
  <c r="F1899" i="5"/>
  <c r="J1899" i="5"/>
  <c r="I1999" i="5"/>
  <c r="E1999" i="5"/>
  <c r="X1999" i="5" s="1"/>
  <c r="F1999" i="5"/>
  <c r="H1999" i="5"/>
  <c r="F592" i="5"/>
  <c r="G592" i="5"/>
  <c r="R608" i="5"/>
  <c r="F608" i="5"/>
  <c r="I608" i="5"/>
  <c r="G608" i="5"/>
  <c r="F624" i="5"/>
  <c r="J624" i="5"/>
  <c r="R640" i="5"/>
  <c r="I640" i="5"/>
  <c r="G684" i="5"/>
  <c r="H684" i="5"/>
  <c r="R684" i="5"/>
  <c r="I684" i="5"/>
  <c r="R808" i="5"/>
  <c r="E808" i="5"/>
  <c r="X808" i="5" s="1"/>
  <c r="F808" i="5"/>
  <c r="I808" i="5"/>
  <c r="J892" i="5"/>
  <c r="E892" i="5"/>
  <c r="X892" i="5" s="1"/>
  <c r="G940" i="5"/>
  <c r="H940" i="5"/>
  <c r="E940" i="5"/>
  <c r="X940" i="5" s="1"/>
  <c r="J940" i="5"/>
  <c r="R1016" i="5"/>
  <c r="E1016" i="5"/>
  <c r="X1016" i="5" s="1"/>
  <c r="F1016" i="5"/>
  <c r="H1128" i="5"/>
  <c r="G1128" i="5"/>
  <c r="I1128" i="5"/>
  <c r="R1128" i="5"/>
  <c r="H1916" i="5"/>
  <c r="E1916" i="5"/>
  <c r="X1916" i="5" s="1"/>
  <c r="R1916" i="5"/>
  <c r="G2132" i="5"/>
  <c r="R2132" i="5"/>
  <c r="E2324" i="5"/>
  <c r="X2324" i="5" s="1"/>
  <c r="F2324" i="5"/>
  <c r="AB2482" i="5"/>
  <c r="V2482" i="5"/>
  <c r="E2479" i="5"/>
  <c r="X2479" i="5" s="1"/>
  <c r="F2479" i="5"/>
  <c r="H2479" i="5"/>
  <c r="J2479" i="5"/>
  <c r="I2476" i="5"/>
  <c r="H2476" i="5"/>
  <c r="E2476" i="5"/>
  <c r="X2476" i="5" s="1"/>
  <c r="R2476" i="5"/>
  <c r="F2476" i="5"/>
  <c r="J2476" i="5"/>
  <c r="V2447" i="5"/>
  <c r="G2447" i="5" s="1"/>
  <c r="G2444" i="5"/>
  <c r="E2444" i="5"/>
  <c r="X2444" i="5" s="1"/>
  <c r="V2379" i="5"/>
  <c r="G2379" i="5" s="1"/>
  <c r="F2304" i="5"/>
  <c r="J2304" i="5"/>
  <c r="H2304" i="5"/>
  <c r="G2304" i="5"/>
  <c r="E2304" i="5"/>
  <c r="X2304" i="5" s="1"/>
  <c r="I2304" i="5"/>
  <c r="R2304" i="5"/>
  <c r="H2295" i="5"/>
  <c r="R2295" i="5"/>
  <c r="G2295" i="5"/>
  <c r="H2258" i="5"/>
  <c r="J2258" i="5"/>
  <c r="I2258" i="5"/>
  <c r="J2227" i="5"/>
  <c r="I2227" i="5"/>
  <c r="R2214" i="5"/>
  <c r="G2214" i="5"/>
  <c r="J2214" i="5"/>
  <c r="E2214" i="5"/>
  <c r="X2214" i="5" s="1"/>
  <c r="F2214" i="5"/>
  <c r="H2214" i="5"/>
  <c r="I2211" i="5"/>
  <c r="R2211" i="5"/>
  <c r="G2211" i="5"/>
  <c r="H2211" i="5"/>
  <c r="J2186" i="5"/>
  <c r="G2186" i="5"/>
  <c r="H2150" i="5"/>
  <c r="J2150" i="5"/>
  <c r="V2130" i="5"/>
  <c r="G2130" i="5"/>
  <c r="V2124" i="5"/>
  <c r="G2124" i="5"/>
  <c r="X2073" i="5"/>
  <c r="E2070" i="5"/>
  <c r="X2070" i="5" s="1"/>
  <c r="J2070" i="5"/>
  <c r="F2037" i="5"/>
  <c r="R2037" i="5"/>
  <c r="H2037" i="5"/>
  <c r="R2018" i="5"/>
  <c r="E2018" i="5"/>
  <c r="X2018" i="5" s="1"/>
  <c r="H2018" i="5"/>
  <c r="I2018" i="5"/>
  <c r="F2018" i="5"/>
  <c r="G1999" i="5"/>
  <c r="J1991" i="5"/>
  <c r="R1991" i="5"/>
  <c r="F1932" i="5"/>
  <c r="G1932" i="5"/>
  <c r="R1932" i="5"/>
  <c r="H1903" i="5"/>
  <c r="J1903" i="5"/>
  <c r="F1903" i="5"/>
  <c r="E1903" i="5"/>
  <c r="X1903" i="5" s="1"/>
  <c r="V1893" i="5"/>
  <c r="G1893" i="5" s="1"/>
  <c r="G1836" i="5"/>
  <c r="F1836" i="5"/>
  <c r="F1800" i="5"/>
  <c r="G1800" i="5"/>
  <c r="R1800" i="5"/>
  <c r="E1800" i="5"/>
  <c r="X1800" i="5" s="1"/>
  <c r="F1797" i="5"/>
  <c r="G1797" i="5"/>
  <c r="E1780" i="5"/>
  <c r="X1780" i="5" s="1"/>
  <c r="R1780" i="5"/>
  <c r="H1780" i="5"/>
  <c r="J1780" i="5"/>
  <c r="V1651" i="5"/>
  <c r="J1648" i="5"/>
  <c r="E1648" i="5"/>
  <c r="X1648" i="5" s="1"/>
  <c r="F1648" i="5"/>
  <c r="AB1642" i="5"/>
  <c r="V1642" i="5"/>
  <c r="J1639" i="5"/>
  <c r="I1639" i="5"/>
  <c r="H1619" i="5"/>
  <c r="R1619" i="5"/>
  <c r="AB1589" i="5"/>
  <c r="V1589" i="5"/>
  <c r="V1471" i="5"/>
  <c r="AB1471" i="5"/>
  <c r="J1467" i="5"/>
  <c r="I1467" i="5"/>
  <c r="F1467" i="5"/>
  <c r="F1348" i="5"/>
  <c r="H1348" i="5"/>
  <c r="J1123" i="5"/>
  <c r="H1123" i="5"/>
  <c r="R1123" i="5"/>
  <c r="G2167" i="5"/>
  <c r="H2167" i="5"/>
  <c r="R2167" i="5"/>
  <c r="I2167" i="5"/>
  <c r="I2267" i="5"/>
  <c r="H2267" i="5"/>
  <c r="F2267" i="5"/>
  <c r="R596" i="5"/>
  <c r="H596" i="5"/>
  <c r="F596" i="5"/>
  <c r="E596" i="5"/>
  <c r="X596" i="5" s="1"/>
  <c r="R668" i="5"/>
  <c r="F668" i="5"/>
  <c r="E668" i="5"/>
  <c r="X668" i="5" s="1"/>
  <c r="G668" i="5"/>
  <c r="I668" i="5"/>
  <c r="R732" i="5"/>
  <c r="J732" i="5"/>
  <c r="E732" i="5"/>
  <c r="X732" i="5" s="1"/>
  <c r="R856" i="5"/>
  <c r="H856" i="5"/>
  <c r="I856" i="5"/>
  <c r="F856" i="5"/>
  <c r="G856" i="5"/>
  <c r="G980" i="5"/>
  <c r="J980" i="5"/>
  <c r="R980" i="5"/>
  <c r="H1052" i="5"/>
  <c r="I1052" i="5"/>
  <c r="F1052" i="5"/>
  <c r="F1184" i="5"/>
  <c r="I1184" i="5"/>
  <c r="I2104" i="5"/>
  <c r="G2104" i="5"/>
  <c r="J2104" i="5"/>
  <c r="R339" i="5"/>
  <c r="F423" i="5"/>
  <c r="E423" i="5"/>
  <c r="X423" i="5" s="1"/>
  <c r="R423" i="5"/>
  <c r="J423" i="5"/>
  <c r="H453" i="5"/>
  <c r="R453" i="5"/>
  <c r="R2091" i="5"/>
  <c r="E2091" i="5"/>
  <c r="X2091" i="5" s="1"/>
  <c r="H2082" i="5"/>
  <c r="F2082" i="5"/>
  <c r="R2082" i="5"/>
  <c r="I2082" i="5"/>
  <c r="F1951" i="5"/>
  <c r="R1951" i="5"/>
  <c r="V1938" i="5"/>
  <c r="AB1938" i="5"/>
  <c r="V1928" i="5"/>
  <c r="AB1928" i="5"/>
  <c r="AB1884" i="5"/>
  <c r="V1884" i="5"/>
  <c r="F1815" i="5"/>
  <c r="J1815" i="5"/>
  <c r="J1643" i="5"/>
  <c r="E1643" i="5"/>
  <c r="X1643" i="5" s="1"/>
  <c r="F21" i="6"/>
  <c r="B21" i="6"/>
  <c r="B31" i="6" s="1"/>
  <c r="G31" i="6" s="1"/>
  <c r="A6" i="2"/>
  <c r="B16" i="4"/>
  <c r="A8" i="6" s="1"/>
  <c r="C7" i="3"/>
  <c r="A62" i="2"/>
  <c r="A42" i="2"/>
  <c r="I27" i="6"/>
  <c r="A14" i="2"/>
  <c r="I45" i="6"/>
  <c r="A26" i="2"/>
  <c r="C8" i="3"/>
  <c r="J20" i="6"/>
  <c r="A8" i="2"/>
  <c r="A30" i="2"/>
  <c r="A9" i="2"/>
  <c r="J10" i="6"/>
  <c r="C10" i="6" s="1"/>
  <c r="J47" i="6"/>
  <c r="I17" i="6"/>
  <c r="C17" i="6" s="1"/>
  <c r="I47" i="6"/>
  <c r="C20" i="3"/>
  <c r="A1" i="8"/>
  <c r="J23" i="6"/>
  <c r="J11" i="6"/>
  <c r="C11" i="6" s="1"/>
  <c r="C29" i="3"/>
  <c r="I16" i="6"/>
  <c r="J41" i="6"/>
  <c r="J8" i="6"/>
  <c r="C8" i="6" s="1"/>
  <c r="C14" i="3"/>
  <c r="C18" i="3"/>
  <c r="D1" i="6"/>
  <c r="J2" i="5"/>
  <c r="C4" i="5"/>
  <c r="B10" i="4"/>
  <c r="A6" i="6" s="1"/>
  <c r="C23" i="3"/>
  <c r="A4" i="8"/>
  <c r="B3" i="5"/>
  <c r="C9" i="3"/>
  <c r="B13" i="3"/>
  <c r="B29" i="3"/>
  <c r="B26" i="3"/>
  <c r="B6" i="3"/>
  <c r="B16" i="3"/>
  <c r="B22" i="3"/>
  <c r="AB2059" i="5"/>
  <c r="V2423" i="5"/>
  <c r="H2335" i="5"/>
  <c r="F2335" i="5"/>
  <c r="I2335" i="5"/>
  <c r="R1987" i="5"/>
  <c r="F1987" i="5"/>
  <c r="H1691" i="5"/>
  <c r="J1691" i="5"/>
  <c r="G1423" i="5"/>
  <c r="R1423" i="5"/>
  <c r="V1636" i="5"/>
  <c r="AB1636" i="5"/>
  <c r="V1370" i="5"/>
  <c r="AB1370" i="5"/>
  <c r="V1338" i="5"/>
  <c r="AB1338" i="5"/>
  <c r="V1095" i="5"/>
  <c r="AB1095" i="5"/>
  <c r="V509" i="5"/>
  <c r="AB509" i="5"/>
  <c r="AB263" i="5"/>
  <c r="V263" i="5"/>
  <c r="AB2224" i="5"/>
  <c r="AB2288" i="5"/>
  <c r="AB1031" i="5"/>
  <c r="B23" i="6"/>
  <c r="B33" i="6" s="1"/>
  <c r="G33" i="6" s="1"/>
  <c r="AB2476" i="5"/>
  <c r="AB2298" i="5"/>
  <c r="AB2210" i="5"/>
  <c r="AB2154" i="5"/>
  <c r="AB2150" i="5"/>
  <c r="AB2076" i="5"/>
  <c r="AB1936" i="5"/>
  <c r="AB1594" i="5"/>
  <c r="V2362" i="5"/>
  <c r="V2318" i="5"/>
  <c r="V2266" i="5"/>
  <c r="V2190" i="5"/>
  <c r="V2126" i="5"/>
  <c r="G2126" i="5"/>
  <c r="G2107" i="5"/>
  <c r="V1919" i="5"/>
  <c r="G1919" i="5"/>
  <c r="V1834" i="5"/>
  <c r="V1626" i="5"/>
  <c r="AB1626" i="5"/>
  <c r="V1602" i="5"/>
  <c r="AB1602" i="5"/>
  <c r="V1326" i="5"/>
  <c r="AB1326" i="5"/>
  <c r="G1127" i="5"/>
  <c r="AB1127" i="5"/>
  <c r="V1127" i="5"/>
  <c r="V555" i="5"/>
  <c r="G555" i="5" s="1"/>
  <c r="AB359" i="5"/>
  <c r="V359" i="5"/>
  <c r="V141" i="5"/>
  <c r="AB141" i="5"/>
  <c r="V55" i="5"/>
  <c r="AB55" i="5"/>
  <c r="V47" i="5"/>
  <c r="AB47" i="5"/>
  <c r="V31" i="5"/>
  <c r="AB31" i="5"/>
  <c r="A45" i="2"/>
  <c r="A11" i="2"/>
  <c r="A34" i="2"/>
  <c r="B75" i="4"/>
  <c r="A54" i="6" s="1"/>
  <c r="G4" i="5"/>
  <c r="J58" i="6"/>
  <c r="A10" i="2"/>
  <c r="A24" i="2"/>
  <c r="B77" i="4"/>
  <c r="A55" i="6" s="1"/>
  <c r="I65" i="6"/>
  <c r="D3" i="6"/>
  <c r="B19" i="4"/>
  <c r="B14" i="4"/>
  <c r="A23" i="2"/>
  <c r="C4" i="3"/>
  <c r="A49" i="2"/>
  <c r="A55" i="2"/>
  <c r="A21" i="2"/>
  <c r="B71" i="4"/>
  <c r="A51" i="6" s="1"/>
  <c r="I21" i="6"/>
  <c r="I31" i="6"/>
  <c r="AB2290" i="5"/>
  <c r="AB2248" i="5"/>
  <c r="AB2226" i="5"/>
  <c r="AB1976" i="5"/>
  <c r="AB1864" i="5"/>
  <c r="AB1210" i="5"/>
  <c r="V2407" i="5"/>
  <c r="AB2407" i="5"/>
  <c r="V2394" i="5"/>
  <c r="V2302" i="5"/>
  <c r="V2272" i="5"/>
  <c r="V2246" i="5"/>
  <c r="V2230" i="5"/>
  <c r="AB2230" i="5"/>
  <c r="V2208" i="5"/>
  <c r="V2199" i="5"/>
  <c r="AB2199" i="5"/>
  <c r="V2131" i="5"/>
  <c r="V2074" i="5"/>
  <c r="AB2074" i="5"/>
  <c r="V2071" i="5"/>
  <c r="V2054" i="5"/>
  <c r="V2002" i="5"/>
  <c r="V1791" i="5"/>
  <c r="AB1091" i="5"/>
  <c r="AB1194" i="5"/>
  <c r="AB1039" i="5"/>
  <c r="AB958" i="5"/>
  <c r="V1759" i="5"/>
  <c r="G1215" i="5"/>
  <c r="G1047" i="5"/>
  <c r="AB301" i="5"/>
  <c r="AB269" i="5"/>
  <c r="AB156" i="5"/>
  <c r="B27" i="6"/>
  <c r="G27" i="6" s="1"/>
  <c r="H27" i="6" s="1"/>
  <c r="B32" i="6"/>
  <c r="G32" i="6" s="1"/>
  <c r="B62" i="4"/>
  <c r="A45" i="6" s="1"/>
  <c r="G65" i="6" l="1"/>
  <c r="C40" i="6"/>
  <c r="C20" i="6"/>
  <c r="C16" i="6"/>
  <c r="F62" i="6"/>
  <c r="B2" i="6" s="1"/>
  <c r="F45" i="6"/>
  <c r="H45" i="6" s="1"/>
  <c r="F35" i="6"/>
  <c r="H35" i="6" s="1"/>
  <c r="F30" i="6"/>
  <c r="H30" i="6" s="1"/>
  <c r="H25" i="6"/>
  <c r="D25" i="6" s="1"/>
  <c r="B43" i="6"/>
  <c r="G43" i="6" s="1"/>
  <c r="D17" i="6"/>
  <c r="H22" i="6"/>
  <c r="F32" i="6"/>
  <c r="H32" i="6" s="1"/>
  <c r="F37" i="6"/>
  <c r="H37" i="6" s="1"/>
  <c r="B28" i="6"/>
  <c r="G28" i="6" s="1"/>
  <c r="D20" i="6"/>
  <c r="B38" i="6"/>
  <c r="G38" i="6" s="1"/>
  <c r="C15" i="6"/>
  <c r="C2" i="6"/>
  <c r="H61" i="6"/>
  <c r="B58" i="4"/>
  <c r="A42" i="6" s="1"/>
  <c r="B46" i="4"/>
  <c r="A32" i="6" s="1"/>
  <c r="B52" i="4"/>
  <c r="A37" i="6" s="1"/>
  <c r="A27" i="6"/>
  <c r="B64" i="4"/>
  <c r="A47" i="6" s="1"/>
  <c r="D27" i="6"/>
  <c r="C27" i="6"/>
  <c r="R1791" i="5"/>
  <c r="I1791" i="5"/>
  <c r="H1791" i="5"/>
  <c r="F1791" i="5"/>
  <c r="J1791" i="5"/>
  <c r="G1791" i="5"/>
  <c r="E1791" i="5"/>
  <c r="X1791" i="5" s="1"/>
  <c r="E2071" i="5"/>
  <c r="X2071" i="5" s="1"/>
  <c r="F2071" i="5"/>
  <c r="H2071" i="5"/>
  <c r="J2071" i="5"/>
  <c r="G2071" i="5"/>
  <c r="I2071" i="5"/>
  <c r="R2071" i="5"/>
  <c r="E2230" i="5"/>
  <c r="X2230" i="5" s="1"/>
  <c r="I2230" i="5"/>
  <c r="J2230" i="5"/>
  <c r="F2230" i="5"/>
  <c r="R2230" i="5"/>
  <c r="G2230" i="5"/>
  <c r="H2230" i="5"/>
  <c r="I2394" i="5"/>
  <c r="F2394" i="5"/>
  <c r="J2394" i="5"/>
  <c r="G2394" i="5"/>
  <c r="E2394" i="5"/>
  <c r="X2394" i="5" s="1"/>
  <c r="R2394" i="5"/>
  <c r="H2394" i="5"/>
  <c r="G63" i="6"/>
  <c r="X141" i="5"/>
  <c r="R141" i="5"/>
  <c r="E1919" i="5"/>
  <c r="X1919" i="5" s="1"/>
  <c r="I1919" i="5"/>
  <c r="R1919" i="5"/>
  <c r="H1919" i="5"/>
  <c r="F1919" i="5"/>
  <c r="J1919" i="5"/>
  <c r="I2126" i="5"/>
  <c r="R2126" i="5"/>
  <c r="J2126" i="5"/>
  <c r="E2126" i="5"/>
  <c r="X2126" i="5" s="1"/>
  <c r="H2126" i="5"/>
  <c r="F2126" i="5"/>
  <c r="G2362" i="5"/>
  <c r="R2362" i="5"/>
  <c r="F2362" i="5"/>
  <c r="I2362" i="5"/>
  <c r="E2362" i="5"/>
  <c r="X2362" i="5" s="1"/>
  <c r="H2362" i="5"/>
  <c r="J2362" i="5"/>
  <c r="R509" i="5"/>
  <c r="H509" i="5"/>
  <c r="F509" i="5"/>
  <c r="I509" i="5"/>
  <c r="G509" i="5"/>
  <c r="J509" i="5"/>
  <c r="E509" i="5"/>
  <c r="X509" i="5" s="1"/>
  <c r="F1338" i="5"/>
  <c r="J1338" i="5"/>
  <c r="I1338" i="5"/>
  <c r="R1338" i="5"/>
  <c r="E1338" i="5"/>
  <c r="X1338" i="5" s="1"/>
  <c r="H1338" i="5"/>
  <c r="G1338" i="5"/>
  <c r="G1636" i="5"/>
  <c r="F1636" i="5"/>
  <c r="H1636" i="5"/>
  <c r="I1636" i="5"/>
  <c r="J1636" i="5"/>
  <c r="E1636" i="5"/>
  <c r="X1636" i="5" s="1"/>
  <c r="R1636" i="5"/>
  <c r="B36" i="6"/>
  <c r="G36" i="6" s="1"/>
  <c r="G21" i="6"/>
  <c r="B46" i="6"/>
  <c r="G46" i="6" s="1"/>
  <c r="F26" i="6"/>
  <c r="B26" i="6"/>
  <c r="G26" i="6" s="1"/>
  <c r="B41" i="6"/>
  <c r="G41" i="6" s="1"/>
  <c r="F2124" i="5"/>
  <c r="I2124" i="5"/>
  <c r="J2124" i="5"/>
  <c r="R2124" i="5"/>
  <c r="H2124" i="5"/>
  <c r="E2124" i="5"/>
  <c r="X2124" i="5" s="1"/>
  <c r="J2482" i="5"/>
  <c r="F2482" i="5"/>
  <c r="E2482" i="5"/>
  <c r="X2482" i="5" s="1"/>
  <c r="I2482" i="5"/>
  <c r="R2482" i="5"/>
  <c r="G2482" i="5"/>
  <c r="H2482" i="5"/>
  <c r="X355" i="5"/>
  <c r="R355" i="5"/>
  <c r="J1888" i="5"/>
  <c r="E1888" i="5"/>
  <c r="X1888" i="5" s="1"/>
  <c r="R1888" i="5"/>
  <c r="H1888" i="5"/>
  <c r="I1888" i="5"/>
  <c r="F1888" i="5"/>
  <c r="F2368" i="5"/>
  <c r="R2368" i="5"/>
  <c r="I2368" i="5"/>
  <c r="E2368" i="5"/>
  <c r="X2368" i="5" s="1"/>
  <c r="J2368" i="5"/>
  <c r="H2368" i="5"/>
  <c r="E2474" i="5"/>
  <c r="X2474" i="5" s="1"/>
  <c r="J2474" i="5"/>
  <c r="H2474" i="5"/>
  <c r="I2474" i="5"/>
  <c r="R2474" i="5"/>
  <c r="F2474" i="5"/>
  <c r="X304" i="5"/>
  <c r="R304" i="5"/>
  <c r="R47" i="5"/>
  <c r="X47" i="5"/>
  <c r="H1938" i="5"/>
  <c r="G1938" i="5"/>
  <c r="I1938" i="5"/>
  <c r="E1938" i="5"/>
  <c r="X1938" i="5" s="1"/>
  <c r="R1938" i="5"/>
  <c r="J1938" i="5"/>
  <c r="F1938" i="5"/>
  <c r="J1589" i="5"/>
  <c r="F1589" i="5"/>
  <c r="I1589" i="5"/>
  <c r="G1589" i="5"/>
  <c r="R1589" i="5"/>
  <c r="H1589" i="5"/>
  <c r="E1589" i="5"/>
  <c r="X1589" i="5" s="1"/>
  <c r="D47" i="6"/>
  <c r="C47" i="6"/>
  <c r="H1718" i="5"/>
  <c r="J1718" i="5"/>
  <c r="E1718" i="5"/>
  <c r="X1718" i="5" s="1"/>
  <c r="I1718" i="5"/>
  <c r="F1718" i="5"/>
  <c r="R1718" i="5"/>
  <c r="R1855" i="5"/>
  <c r="I1855" i="5"/>
  <c r="H1855" i="5"/>
  <c r="E1855" i="5"/>
  <c r="X1855" i="5" s="1"/>
  <c r="J1855" i="5"/>
  <c r="F1855" i="5"/>
  <c r="R2049" i="5"/>
  <c r="F2049" i="5"/>
  <c r="E2049" i="5"/>
  <c r="X2049" i="5" s="1"/>
  <c r="H2049" i="5"/>
  <c r="I2049" i="5"/>
  <c r="J2049" i="5"/>
  <c r="I2059" i="5"/>
  <c r="E2059" i="5"/>
  <c r="X2059" i="5" s="1"/>
  <c r="J2059" i="5"/>
  <c r="F2059" i="5"/>
  <c r="H2059" i="5"/>
  <c r="R2059" i="5"/>
  <c r="J2002" i="5"/>
  <c r="I2002" i="5"/>
  <c r="G2002" i="5"/>
  <c r="H2002" i="5"/>
  <c r="E2002" i="5"/>
  <c r="X2002" i="5" s="1"/>
  <c r="R2002" i="5"/>
  <c r="F2002" i="5"/>
  <c r="R2199" i="5"/>
  <c r="H2199" i="5"/>
  <c r="I2199" i="5"/>
  <c r="F2199" i="5"/>
  <c r="J2199" i="5"/>
  <c r="E2199" i="5"/>
  <c r="X2199" i="5" s="1"/>
  <c r="G2199" i="5"/>
  <c r="I2246" i="5"/>
  <c r="G2246" i="5"/>
  <c r="R2246" i="5"/>
  <c r="F2246" i="5"/>
  <c r="H2246" i="5"/>
  <c r="J2246" i="5"/>
  <c r="E2246" i="5"/>
  <c r="X2246" i="5" s="1"/>
  <c r="R31" i="5"/>
  <c r="X359" i="5"/>
  <c r="R359" i="5"/>
  <c r="R1127" i="5"/>
  <c r="I1127" i="5"/>
  <c r="F1127" i="5"/>
  <c r="H1127" i="5"/>
  <c r="J1127" i="5"/>
  <c r="E1127" i="5"/>
  <c r="X1127" i="5" s="1"/>
  <c r="J1326" i="5"/>
  <c r="E1326" i="5"/>
  <c r="X1326" i="5" s="1"/>
  <c r="F1326" i="5"/>
  <c r="H1326" i="5"/>
  <c r="R1326" i="5"/>
  <c r="I1326" i="5"/>
  <c r="G1326" i="5"/>
  <c r="E1626" i="5"/>
  <c r="X1626" i="5" s="1"/>
  <c r="H1626" i="5"/>
  <c r="G1626" i="5"/>
  <c r="F1626" i="5"/>
  <c r="I1626" i="5"/>
  <c r="J1626" i="5"/>
  <c r="R1626" i="5"/>
  <c r="J2190" i="5"/>
  <c r="F2190" i="5"/>
  <c r="H2190" i="5"/>
  <c r="G2190" i="5"/>
  <c r="R2190" i="5"/>
  <c r="I2190" i="5"/>
  <c r="E2190" i="5"/>
  <c r="X2190" i="5" s="1"/>
  <c r="X263" i="5"/>
  <c r="R263" i="5"/>
  <c r="H21" i="6"/>
  <c r="F1928" i="5"/>
  <c r="G1928" i="5"/>
  <c r="E1928" i="5"/>
  <c r="X1928" i="5" s="1"/>
  <c r="R1928" i="5"/>
  <c r="H1928" i="5"/>
  <c r="J1928" i="5"/>
  <c r="I1928" i="5"/>
  <c r="E1642" i="5"/>
  <c r="X1642" i="5" s="1"/>
  <c r="H1642" i="5"/>
  <c r="I1642" i="5"/>
  <c r="G1642" i="5"/>
  <c r="R1642" i="5"/>
  <c r="F1642" i="5"/>
  <c r="J1642" i="5"/>
  <c r="J1893" i="5"/>
  <c r="H1893" i="5"/>
  <c r="F1893" i="5"/>
  <c r="R1893" i="5"/>
  <c r="E1893" i="5"/>
  <c r="X1893" i="5" s="1"/>
  <c r="I1893" i="5"/>
  <c r="I2379" i="5"/>
  <c r="J2379" i="5"/>
  <c r="E2379" i="5"/>
  <c r="X2379" i="5" s="1"/>
  <c r="F2379" i="5"/>
  <c r="R2379" i="5"/>
  <c r="H2379" i="5"/>
  <c r="F2447" i="5"/>
  <c r="R2447" i="5"/>
  <c r="E2447" i="5"/>
  <c r="X2447" i="5" s="1"/>
  <c r="J2447" i="5"/>
  <c r="H2447" i="5"/>
  <c r="I2447" i="5"/>
  <c r="C42" i="6"/>
  <c r="D42" i="6"/>
  <c r="G62" i="6"/>
  <c r="C62" i="6" s="1"/>
  <c r="X279" i="5"/>
  <c r="R279" i="5"/>
  <c r="R309" i="5"/>
  <c r="X309" i="5"/>
  <c r="J1461" i="5"/>
  <c r="H1461" i="5"/>
  <c r="I1461" i="5"/>
  <c r="R1461" i="5"/>
  <c r="F1461" i="5"/>
  <c r="E1461" i="5"/>
  <c r="X1461" i="5" s="1"/>
  <c r="G1718" i="5"/>
  <c r="J1795" i="5"/>
  <c r="F1795" i="5"/>
  <c r="I1795" i="5"/>
  <c r="R1795" i="5"/>
  <c r="H1795" i="5"/>
  <c r="E1795" i="5"/>
  <c r="X1795" i="5" s="1"/>
  <c r="G1855" i="5"/>
  <c r="R1869" i="5"/>
  <c r="F1869" i="5"/>
  <c r="H1869" i="5"/>
  <c r="I1869" i="5"/>
  <c r="E1869" i="5"/>
  <c r="X1869" i="5" s="1"/>
  <c r="J1869" i="5"/>
  <c r="G1869" i="5"/>
  <c r="I1983" i="5"/>
  <c r="H1983" i="5"/>
  <c r="F1983" i="5"/>
  <c r="R1983" i="5"/>
  <c r="J1983" i="5"/>
  <c r="E1983" i="5"/>
  <c r="X1983" i="5" s="1"/>
  <c r="J2442" i="5"/>
  <c r="R2442" i="5"/>
  <c r="F2442" i="5"/>
  <c r="I2442" i="5"/>
  <c r="H2442" i="5"/>
  <c r="E2442" i="5"/>
  <c r="X2442" i="5" s="1"/>
  <c r="D45" i="6"/>
  <c r="C45" i="6"/>
  <c r="E1759" i="5"/>
  <c r="X1759" i="5" s="1"/>
  <c r="J1759" i="5"/>
  <c r="I1759" i="5"/>
  <c r="H1759" i="5"/>
  <c r="F1759" i="5"/>
  <c r="R1759" i="5"/>
  <c r="E2054" i="5"/>
  <c r="X2054" i="5" s="1"/>
  <c r="I2054" i="5"/>
  <c r="H2054" i="5"/>
  <c r="J2054" i="5"/>
  <c r="R2054" i="5"/>
  <c r="F2054" i="5"/>
  <c r="I2131" i="5"/>
  <c r="H2131" i="5"/>
  <c r="G2131" i="5"/>
  <c r="E2131" i="5"/>
  <c r="X2131" i="5" s="1"/>
  <c r="J2131" i="5"/>
  <c r="R2131" i="5"/>
  <c r="F2131" i="5"/>
  <c r="R2302" i="5"/>
  <c r="I2302" i="5"/>
  <c r="E2302" i="5"/>
  <c r="X2302" i="5" s="1"/>
  <c r="H2302" i="5"/>
  <c r="J2302" i="5"/>
  <c r="F2302" i="5"/>
  <c r="G2302" i="5"/>
  <c r="F555" i="5"/>
  <c r="I555" i="5"/>
  <c r="E555" i="5"/>
  <c r="X555" i="5" s="1"/>
  <c r="R555" i="5"/>
  <c r="H555" i="5"/>
  <c r="J555" i="5"/>
  <c r="F1602" i="5"/>
  <c r="R1602" i="5"/>
  <c r="J1602" i="5"/>
  <c r="I1602" i="5"/>
  <c r="E1602" i="5"/>
  <c r="X1602" i="5" s="1"/>
  <c r="H1602" i="5"/>
  <c r="G1602" i="5"/>
  <c r="H2318" i="5"/>
  <c r="J2318" i="5"/>
  <c r="I2318" i="5"/>
  <c r="F2318" i="5"/>
  <c r="E2318" i="5"/>
  <c r="X2318" i="5" s="1"/>
  <c r="G2318" i="5"/>
  <c r="R2318" i="5"/>
  <c r="F2423" i="5"/>
  <c r="E2423" i="5"/>
  <c r="X2423" i="5" s="1"/>
  <c r="I2423" i="5"/>
  <c r="H2423" i="5"/>
  <c r="J2423" i="5"/>
  <c r="R2423" i="5"/>
  <c r="J1651" i="5"/>
  <c r="R1651" i="5"/>
  <c r="I1651" i="5"/>
  <c r="F1651" i="5"/>
  <c r="H1651" i="5"/>
  <c r="E1651" i="5"/>
  <c r="X1651" i="5" s="1"/>
  <c r="I1240" i="5"/>
  <c r="R1240" i="5"/>
  <c r="F1240" i="5"/>
  <c r="E1240" i="5"/>
  <c r="X1240" i="5" s="1"/>
  <c r="H1240" i="5"/>
  <c r="J1240" i="5"/>
  <c r="R1706" i="5"/>
  <c r="F1706" i="5"/>
  <c r="J1706" i="5"/>
  <c r="E1706" i="5"/>
  <c r="X1706" i="5" s="1"/>
  <c r="I1706" i="5"/>
  <c r="H1706" i="5"/>
  <c r="R1715" i="5"/>
  <c r="H1715" i="5"/>
  <c r="F1715" i="5"/>
  <c r="E1715" i="5"/>
  <c r="X1715" i="5" s="1"/>
  <c r="J1715" i="5"/>
  <c r="I1715" i="5"/>
  <c r="E2009" i="5"/>
  <c r="X2009" i="5" s="1"/>
  <c r="H2009" i="5"/>
  <c r="J2009" i="5"/>
  <c r="R2009" i="5"/>
  <c r="I2009" i="5"/>
  <c r="F2009" i="5"/>
  <c r="G1759" i="5"/>
  <c r="G2054" i="5"/>
  <c r="E2074" i="5"/>
  <c r="X2074" i="5" s="1"/>
  <c r="R2074" i="5"/>
  <c r="G2074" i="5"/>
  <c r="F2074" i="5"/>
  <c r="J2074" i="5"/>
  <c r="H2074" i="5"/>
  <c r="I2074" i="5"/>
  <c r="F2208" i="5"/>
  <c r="J2208" i="5"/>
  <c r="R2208" i="5"/>
  <c r="I2208" i="5"/>
  <c r="G2208" i="5"/>
  <c r="E2208" i="5"/>
  <c r="X2208" i="5" s="1"/>
  <c r="H2208" i="5"/>
  <c r="H2272" i="5"/>
  <c r="I2272" i="5"/>
  <c r="J2272" i="5"/>
  <c r="R2272" i="5"/>
  <c r="G2272" i="5"/>
  <c r="F2272" i="5"/>
  <c r="E2272" i="5"/>
  <c r="X2272" i="5" s="1"/>
  <c r="J2407" i="5"/>
  <c r="H2407" i="5"/>
  <c r="I2407" i="5"/>
  <c r="R2407" i="5"/>
  <c r="F2407" i="5"/>
  <c r="G2407" i="5"/>
  <c r="E2407" i="5"/>
  <c r="X2407" i="5" s="1"/>
  <c r="R55" i="5"/>
  <c r="X55" i="5"/>
  <c r="G1834" i="5"/>
  <c r="H1834" i="5"/>
  <c r="R1834" i="5"/>
  <c r="E1834" i="5"/>
  <c r="X1834" i="5" s="1"/>
  <c r="I1834" i="5"/>
  <c r="J1834" i="5"/>
  <c r="F1834" i="5"/>
  <c r="J2266" i="5"/>
  <c r="I2266" i="5"/>
  <c r="G2266" i="5"/>
  <c r="E2266" i="5"/>
  <c r="X2266" i="5" s="1"/>
  <c r="H2266" i="5"/>
  <c r="F2266" i="5"/>
  <c r="R2266" i="5"/>
  <c r="G23" i="6"/>
  <c r="H23" i="6" s="1"/>
  <c r="F28" i="6"/>
  <c r="B48" i="6"/>
  <c r="G48" i="6" s="1"/>
  <c r="J1095" i="5"/>
  <c r="E1095" i="5"/>
  <c r="X1095" i="5" s="1"/>
  <c r="F1095" i="5"/>
  <c r="H1095" i="5"/>
  <c r="R1095" i="5"/>
  <c r="G1095" i="5"/>
  <c r="I1095" i="5"/>
  <c r="I1370" i="5"/>
  <c r="H1370" i="5"/>
  <c r="E1370" i="5"/>
  <c r="X1370" i="5" s="1"/>
  <c r="F1370" i="5"/>
  <c r="J1370" i="5"/>
  <c r="G1370" i="5"/>
  <c r="R1370" i="5"/>
  <c r="G2423" i="5"/>
  <c r="I1884" i="5"/>
  <c r="R1884" i="5"/>
  <c r="G1884" i="5"/>
  <c r="H1884" i="5"/>
  <c r="F1884" i="5"/>
  <c r="E1884" i="5"/>
  <c r="X1884" i="5" s="1"/>
  <c r="J1884" i="5"/>
  <c r="E1471" i="5"/>
  <c r="X1471" i="5" s="1"/>
  <c r="R1471" i="5"/>
  <c r="F1471" i="5"/>
  <c r="J1471" i="5"/>
  <c r="I1471" i="5"/>
  <c r="H1471" i="5"/>
  <c r="G1471" i="5"/>
  <c r="G1651" i="5"/>
  <c r="I2130" i="5"/>
  <c r="F2130" i="5"/>
  <c r="H2130" i="5"/>
  <c r="E2130" i="5"/>
  <c r="X2130" i="5" s="1"/>
  <c r="J2130" i="5"/>
  <c r="R2130" i="5"/>
  <c r="G64" i="6"/>
  <c r="H64" i="6" s="1"/>
  <c r="D64" i="6" s="1"/>
  <c r="F1238" i="5"/>
  <c r="R1238" i="5"/>
  <c r="J1238" i="5"/>
  <c r="E1238" i="5"/>
  <c r="X1238" i="5" s="1"/>
  <c r="I1238" i="5"/>
  <c r="H1238" i="5"/>
  <c r="I1724" i="5"/>
  <c r="F1724" i="5"/>
  <c r="J1724" i="5"/>
  <c r="E1724" i="5"/>
  <c r="X1724" i="5" s="1"/>
  <c r="R1724" i="5"/>
  <c r="H1724" i="5"/>
  <c r="J1866" i="5"/>
  <c r="R1866" i="5"/>
  <c r="F1866" i="5"/>
  <c r="I1866" i="5"/>
  <c r="E1866" i="5"/>
  <c r="X1866" i="5" s="1"/>
  <c r="H1866" i="5"/>
  <c r="H1959" i="5"/>
  <c r="I1959" i="5"/>
  <c r="F1959" i="5"/>
  <c r="J1959" i="5"/>
  <c r="E1959" i="5"/>
  <c r="X1959" i="5" s="1"/>
  <c r="R1959" i="5"/>
  <c r="G2049" i="5"/>
  <c r="G2059" i="5"/>
  <c r="E2250" i="5"/>
  <c r="X2250" i="5" s="1"/>
  <c r="F2250" i="5"/>
  <c r="I2250" i="5"/>
  <c r="H2250" i="5"/>
  <c r="R2250" i="5"/>
  <c r="J2250" i="5"/>
  <c r="G2009" i="5"/>
  <c r="D35" i="6" l="1"/>
  <c r="C35" i="6"/>
  <c r="C25" i="6"/>
  <c r="H62" i="6"/>
  <c r="D62" i="6" s="1"/>
  <c r="C30" i="6"/>
  <c r="D30" i="6"/>
  <c r="C32" i="6"/>
  <c r="D32" i="6"/>
  <c r="C37" i="6"/>
  <c r="D37" i="6"/>
  <c r="D22" i="6"/>
  <c r="C22" i="6"/>
  <c r="K64" i="6"/>
  <c r="C64" i="6" s="1"/>
  <c r="D61" i="6"/>
  <c r="C61" i="6"/>
  <c r="D23" i="6"/>
  <c r="C23" i="6"/>
  <c r="K65" i="6"/>
  <c r="C65" i="6" s="1"/>
  <c r="F36" i="6"/>
  <c r="H36" i="6" s="1"/>
  <c r="F41" i="6"/>
  <c r="H41" i="6" s="1"/>
  <c r="F50" i="6"/>
  <c r="F46" i="6"/>
  <c r="H46" i="6" s="1"/>
  <c r="F63" i="6"/>
  <c r="H63" i="6" s="1"/>
  <c r="D63" i="6" s="1"/>
  <c r="H26" i="6"/>
  <c r="F31" i="6"/>
  <c r="H31" i="6" s="1"/>
  <c r="F65" i="6"/>
  <c r="H65" i="6" s="1"/>
  <c r="D65" i="6" s="1"/>
  <c r="F43" i="6"/>
  <c r="H43" i="6" s="1"/>
  <c r="F33" i="6"/>
  <c r="H33" i="6" s="1"/>
  <c r="F38" i="6"/>
  <c r="H38" i="6" s="1"/>
  <c r="F48" i="6"/>
  <c r="H48" i="6" s="1"/>
  <c r="H28" i="6"/>
  <c r="D21" i="6"/>
  <c r="K63" i="6"/>
  <c r="C63" i="6" s="1"/>
  <c r="C21" i="6"/>
  <c r="X31" i="5"/>
  <c r="G66" i="6"/>
  <c r="H66" i="6" s="1"/>
  <c r="D43" i="6" l="1"/>
  <c r="C43" i="6"/>
  <c r="D36" i="6"/>
  <c r="C36" i="6"/>
  <c r="C48" i="6"/>
  <c r="D48" i="6"/>
  <c r="D46" i="6"/>
  <c r="C46" i="6"/>
  <c r="D28" i="6"/>
  <c r="C28" i="6"/>
  <c r="D38" i="6"/>
  <c r="C38" i="6"/>
  <c r="D31" i="6"/>
  <c r="C31" i="6"/>
  <c r="F51" i="6"/>
  <c r="F56" i="6"/>
  <c r="H56" i="6" s="1"/>
  <c r="F54" i="6"/>
  <c r="H54" i="6" s="1"/>
  <c r="F55" i="6"/>
  <c r="H55" i="6" s="1"/>
  <c r="F58" i="6"/>
  <c r="H58" i="6" s="1"/>
  <c r="H50" i="6"/>
  <c r="F53" i="6"/>
  <c r="H53" i="6" s="1"/>
  <c r="F59" i="6"/>
  <c r="H59" i="6" s="1"/>
  <c r="F60" i="6"/>
  <c r="H60" i="6" s="1"/>
  <c r="D33" i="6"/>
  <c r="C33" i="6"/>
  <c r="D26" i="6"/>
  <c r="C26" i="6"/>
  <c r="C41" i="6"/>
  <c r="D41" i="6"/>
  <c r="D60" i="6" l="1"/>
  <c r="C60" i="6"/>
  <c r="C58" i="6"/>
  <c r="D58" i="6"/>
  <c r="H51" i="6"/>
  <c r="F52" i="6"/>
  <c r="H52" i="6" s="1"/>
  <c r="D55" i="6"/>
  <c r="C55" i="6"/>
  <c r="D50" i="6"/>
  <c r="C50" i="6"/>
  <c r="C56" i="6"/>
  <c r="D56" i="6"/>
  <c r="D59" i="6"/>
  <c r="C59" i="6"/>
  <c r="D53" i="6"/>
  <c r="C53" i="6"/>
  <c r="D54" i="6"/>
  <c r="C54" i="6"/>
  <c r="D52" i="6" l="1"/>
  <c r="C52" i="6"/>
  <c r="C51" i="6"/>
  <c r="D51" i="6"/>
  <c r="H67" i="6"/>
  <c r="D2" i="6" s="1"/>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<sst xmlns="http://schemas.openxmlformats.org/spreadsheetml/2006/main" count="23234" uniqueCount="15469">
  <si>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</si>
  <si>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</si>
  <si>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</si>
  <si>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</si>
  <si>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</si>
  <si>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</si>
  <si>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</si>
  <si>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</si>
  <si>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</si>
  <si>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</si>
  <si>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</si>
  <si>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</si>
  <si>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</si>
  <si>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</si>
  <si>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</si>
  <si>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</si>
  <si>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</si>
  <si>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</si>
  <si>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</si>
  <si>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</si>
  <si>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</si>
  <si>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</si>
  <si>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</si>
  <si>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</si>
  <si>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</si>
  <si>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</si>
  <si>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</si>
  <si>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</si>
  <si>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</si>
  <si>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</si>
  <si>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</si>
  <si>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</si>
  <si>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</si>
  <si>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</si>
  <si>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</si>
  <si>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</si>
  <si>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</si>
  <si>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</si>
  <si>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</si>
  <si>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</si>
  <si>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</si>
  <si>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</si>
  <si>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</si>
  <si>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</si>
  <si>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</si>
  <si>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</si>
  <si>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</si>
  <si>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</si>
  <si>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</si>
  <si>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</si>
  <si>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</si>
  <si>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</si>
  <si>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</si>
  <si>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</si>
  <si>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</si>
  <si>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</si>
  <si>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</si>
  <si>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</si>
  <si>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</si>
  <si>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</si>
  <si>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</si>
  <si>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</si>
  <si>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</si>
  <si>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</si>
  <si>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</si>
  <si>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</si>
  <si>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</si>
  <si>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</si>
  <si>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</si>
  <si>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</si>
  <si>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</si>
  <si>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</si>
  <si>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</si>
  <si>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</si>
  <si>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</si>
  <si>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</si>
  <si>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</si>
  <si>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</si>
  <si>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</si>
  <si>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</si>
  <si>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</si>
  <si>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</si>
  <si>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</si>
  <si>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</si>
  <si>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</si>
  <si>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</si>
  <si>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</si>
  <si>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</si>
  <si>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</si>
  <si>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</si>
  <si>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</si>
  <si>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</si>
  <si>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</si>
  <si>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</si>
  <si>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</si>
  <si>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</si>
  <si>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</si>
  <si>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</si>
  <si>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</si>
  <si>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</si>
  <si>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</si>
  <si>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</si>
  <si>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</si>
  <si>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</si>
  <si>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</si>
  <si>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</si>
  <si>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</si>
  <si>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</si>
  <si>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</si>
  <si>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</si>
  <si>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</si>
  <si>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</si>
  <si>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</si>
  <si>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</si>
  <si>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</si>
  <si>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</si>
  <si>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</si>
  <si>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</si>
  <si>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</si>
  <si>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</si>
  <si>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</si>
  <si>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</si>
  <si>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</si>
  <si>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</si>
  <si>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</si>
  <si>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</si>
  <si>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</si>
  <si>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</si>
  <si>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</si>
  <si>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</si>
  <si>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</si>
  <si>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</si>
  <si>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</si>
  <si>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</si>
  <si>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</si>
  <si>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</si>
  <si>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</si>
  <si>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</si>
  <si>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</si>
  <si>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</si>
  <si>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</si>
  <si>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</si>
  <si>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</si>
  <si>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</si>
  <si>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</si>
  <si>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</si>
  <si>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</si>
  <si>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</si>
  <si>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</si>
  <si>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</si>
  <si>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</si>
  <si>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</si>
  <si>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</si>
  <si>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</si>
  <si>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</si>
  <si>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</si>
  <si>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</si>
  <si>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</si>
  <si>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</si>
  <si>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</si>
  <si>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</si>
  <si>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</si>
  <si>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</si>
  <si>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</si>
  <si>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</si>
  <si>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</si>
  <si>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</si>
  <si>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</si>
  <si>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</si>
  <si>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</si>
  <si>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</si>
  <si>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</si>
  <si>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</si>
  <si>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</si>
  <si>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</si>
  <si>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</si>
  <si>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</si>
  <si>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</si>
  <si>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</si>
  <si>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</si>
  <si>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</si>
  <si>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</si>
  <si>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</si>
  <si>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</si>
  <si>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</si>
  <si>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</si>
  <si>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</si>
  <si>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</si>
  <si>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</si>
  <si>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</si>
  <si>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</si>
  <si>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</si>
  <si>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</si>
  <si>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</si>
  <si>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</si>
  <si>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</si>
  <si>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</si>
  <si>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</si>
  <si>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</si>
  <si>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</si>
  <si>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</si>
  <si>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</si>
  <si>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</si>
  <si>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</si>
  <si>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</si>
  <si>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</si>
  <si>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</si>
  <si>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</si>
  <si>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</si>
  <si>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</si>
  <si>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</si>
  <si>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</si>
  <si>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</si>
  <si>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</si>
  <si>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</si>
  <si>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</si>
  <si>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</si>
  <si>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</si>
  <si>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</si>
  <si>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</si>
  <si>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</si>
  <si>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</si>
  <si>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</si>
  <si>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</si>
  <si>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</si>
  <si>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</si>
  <si>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</si>
  <si>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</si>
  <si>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</si>
  <si>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</si>
  <si>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</si>
  <si>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</si>
  <si>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</si>
  <si>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</si>
  <si>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</si>
  <si>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</si>
  <si>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</si>
  <si>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</si>
  <si>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</si>
  <si>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</si>
  <si>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</si>
  <si>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</si>
  <si>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</si>
  <si>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</si>
  <si>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</si>
  <si>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</si>
  <si>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</si>
  <si>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</si>
  <si>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</si>
  <si>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</si>
  <si>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</si>
  <si>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</si>
  <si>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</si>
  <si>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</si>
  <si>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</si>
  <si>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</si>
  <si>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</si>
  <si>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</si>
  <si>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</si>
  <si>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</si>
  <si>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</si>
  <si>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</si>
  <si>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</si>
  <si>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</si>
  <si>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</si>
  <si>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</si>
  <si>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</si>
  <si>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</si>
  <si>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</si>
  <si>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</si>
  <si>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</si>
  <si>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</si>
  <si>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</si>
  <si>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</si>
  <si>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</si>
  <si>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</si>
  <si>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</si>
  <si>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</si>
  <si>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</si>
  <si>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</si>
  <si>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</si>
  <si>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</si>
  <si>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</si>
  <si>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</si>
  <si>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</si>
  <si>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</si>
  <si>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</si>
  <si>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</si>
  <si>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</si>
  <si>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</si>
  <si>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</si>
  <si>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</si>
  <si>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</si>
  <si>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</si>
  <si>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</si>
  <si>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</si>
  <si>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</si>
  <si>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</si>
  <si>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</si>
  <si>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</si>
  <si>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</si>
  <si>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</si>
  <si>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</si>
  <si>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</si>
  <si>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</si>
  <si>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</si>
  <si>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</si>
  <si>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</si>
  <si>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</si>
  <si>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</si>
  <si>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</si>
  <si>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</si>
  <si>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</si>
  <si>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</si>
  <si>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</si>
  <si>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</si>
  <si>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</si>
  <si>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</si>
  <si>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</si>
  <si>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</si>
  <si>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</si>
  <si>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</si>
  <si>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</si>
  <si>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</si>
  <si>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</si>
  <si>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</si>
  <si>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</si>
  <si>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</si>
  <si>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</si>
  <si>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</si>
  <si>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</si>
  <si>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</si>
  <si>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</si>
  <si>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</si>
  <si>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</si>
  <si>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</si>
  <si>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</si>
  <si>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</si>
  <si>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</si>
  <si>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</si>
  <si>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</si>
  <si>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</si>
  <si>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</si>
  <si>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</si>
  <si>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</si>
  <si>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</si>
  <si>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</si>
  <si>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</si>
  <si>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</si>
  <si>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</si>
  <si>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</si>
  <si>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</si>
  <si>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</si>
  <si>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</si>
  <si>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</si>
  <si>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</si>
  <si>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</si>
  <si>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</si>
  <si>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</si>
  <si>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</si>
  <si>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</si>
  <si>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</si>
  <si>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</si>
  <si>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</si>
  <si>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</si>
  <si>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</si>
  <si>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</si>
  <si>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</si>
  <si>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</si>
  <si>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</si>
  <si>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</si>
  <si>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</si>
  <si>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</si>
  <si>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</si>
  <si>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</si>
  <si>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</si>
  <si>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</si>
  <si>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</si>
  <si>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</si>
  <si>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</si>
  <si>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</si>
  <si>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</si>
  <si>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</si>
  <si>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</si>
  <si>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</si>
  <si>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</si>
  <si>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</si>
  <si>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</si>
  <si>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</si>
  <si>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</si>
  <si>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</si>
  <si>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</si>
  <si>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</si>
  <si>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</si>
  <si>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</si>
  <si>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</si>
  <si>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</si>
  <si>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</si>
  <si>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</si>
  <si>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</si>
  <si>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</si>
  <si>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</si>
  <si>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</si>
  <si>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</si>
  <si>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</si>
  <si>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</si>
  <si>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</si>
  <si>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</si>
  <si>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</si>
  <si>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</si>
  <si>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</si>
  <si>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</si>
  <si>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</si>
  <si>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</si>
  <si>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</si>
  <si>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</si>
  <si>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</si>
  <si>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</si>
  <si>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</si>
  <si>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</si>
  <si>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</si>
  <si>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</si>
  <si>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</si>
  <si>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</si>
  <si>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</si>
  <si>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</si>
  <si>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</si>
  <si>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</si>
  <si>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</si>
  <si>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</si>
  <si>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</si>
  <si>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</si>
  <si>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</si>
  <si>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</si>
  <si>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</si>
  <si>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</si>
  <si>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</si>
  <si>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</si>
  <si>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</si>
  <si>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</si>
  <si>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</si>
  <si>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</si>
  <si>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</si>
  <si>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</si>
  <si>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</si>
  <si>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</si>
  <si>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</si>
  <si>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</si>
  <si>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</si>
  <si>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</si>
  <si>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</si>
  <si>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</si>
  <si>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</si>
  <si>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</si>
  <si>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</si>
  <si>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</si>
  <si>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</si>
  <si>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</si>
  <si>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</si>
  <si>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</si>
  <si>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</si>
  <si>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</si>
  <si>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</si>
  <si>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</si>
  <si>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</si>
  <si>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</si>
  <si>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</si>
  <si>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</si>
  <si>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</si>
  <si>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</si>
  <si>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</si>
  <si>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</si>
  <si>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</si>
  <si>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</si>
  <si>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</si>
  <si>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</si>
  <si>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</si>
  <si>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</si>
  <si>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</si>
  <si>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</si>
  <si>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</si>
  <si>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</si>
  <si>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</si>
  <si>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</si>
  <si>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</si>
  <si>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</si>
  <si>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</si>
  <si>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</si>
  <si>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</si>
  <si>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</si>
  <si>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</si>
  <si>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</si>
  <si>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</si>
  <si>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</si>
  <si>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</si>
  <si>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</si>
  <si>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</si>
  <si>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</si>
  <si>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</si>
  <si>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</si>
  <si>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</si>
  <si>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</si>
  <si>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</si>
  <si>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</si>
  <si>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</si>
  <si>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</si>
  <si>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</si>
  <si>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</si>
  <si>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</si>
  <si>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</si>
  <si>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</si>
  <si>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</si>
  <si>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</si>
  <si>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</si>
  <si>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</si>
  <si>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</si>
  <si>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</si>
  <si>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</si>
  <si>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</si>
  <si>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</si>
  <si>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</si>
  <si>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</si>
  <si>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</si>
  <si>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</si>
  <si>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</si>
  <si>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</si>
  <si>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</si>
  <si>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</si>
  <si>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</si>
  <si>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</si>
  <si>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</si>
  <si>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</si>
  <si>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</si>
  <si>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</si>
  <si>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</si>
  <si>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</si>
  <si>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</si>
  <si>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</si>
  <si>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</si>
  <si>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</si>
  <si>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</si>
  <si>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</si>
  <si>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</si>
  <si>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</si>
  <si>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</si>
  <si>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</si>
  <si>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</si>
  <si>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</si>
  <si>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</si>
  <si>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</si>
  <si>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</si>
  <si>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</si>
  <si>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</si>
  <si>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</si>
  <si>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</si>
  <si>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</si>
  <si>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</si>
  <si>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</si>
  <si>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</si>
  <si>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</si>
  <si>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</si>
  <si>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</si>
  <si>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</si>
  <si>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</si>
  <si>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</si>
  <si>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</si>
  <si>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</si>
  <si>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</si>
  <si>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</si>
  <si>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</si>
  <si>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</si>
  <si>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</si>
  <si>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</si>
  <si>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</si>
  <si>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</si>
  <si>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</si>
  <si>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</si>
  <si>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</si>
  <si>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</si>
  <si>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</si>
  <si>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</si>
  <si>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</si>
  <si>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</si>
  <si>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</si>
  <si>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</si>
  <si>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</si>
  <si>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</si>
  <si>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</si>
  <si>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</si>
  <si>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</si>
  <si>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</si>
  <si>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</si>
  <si>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</si>
  <si>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</si>
  <si>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</si>
  <si>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</si>
  <si>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</si>
  <si>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</si>
  <si>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</si>
  <si>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</si>
  <si>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</si>
  <si>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</si>
  <si>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</si>
  <si>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</si>
  <si>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</si>
  <si>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</si>
  <si>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</si>
  <si>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</si>
  <si>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</si>
  <si>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</si>
  <si>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</si>
  <si>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</si>
  <si>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</si>
  <si>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</si>
  <si>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</si>
  <si>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</si>
  <si>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</si>
  <si>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</si>
  <si>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</si>
  <si>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</si>
  <si>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</si>
  <si>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</si>
  <si>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</si>
  <si>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</si>
  <si>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</si>
  <si>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</si>
  <si>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</si>
  <si>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</si>
  <si>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</si>
  <si>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</si>
  <si>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</si>
  <si>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</si>
  <si>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</si>
  <si>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</si>
  <si>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</si>
  <si>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</si>
  <si>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</si>
  <si>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</si>
  <si>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</si>
  <si>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</si>
  <si>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</si>
  <si>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</si>
  <si>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</si>
  <si>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</si>
  <si>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</si>
  <si>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</si>
  <si>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</si>
  <si>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</si>
  <si>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</si>
  <si>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</si>
  <si>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</si>
  <si>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</si>
  <si>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</si>
  <si>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</si>
  <si>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</si>
  <si>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</si>
  <si>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</si>
  <si>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</si>
  <si>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</si>
  <si>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</si>
  <si>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</si>
  <si>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</si>
  <si>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</si>
  <si>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</si>
  <si>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</si>
  <si>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</si>
  <si>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</si>
  <si>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</si>
  <si>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</si>
  <si>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</si>
  <si>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</si>
  <si>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</si>
  <si>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</si>
  <si>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</si>
  <si>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</si>
  <si>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</si>
  <si>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</si>
  <si>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</si>
  <si>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</si>
  <si>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</si>
  <si>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</si>
  <si>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</si>
  <si>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</si>
  <si>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</si>
  <si>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</si>
  <si>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</si>
  <si>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</si>
  <si>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</si>
  <si>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</si>
  <si>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</si>
  <si>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</si>
  <si>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</si>
  <si>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</si>
  <si>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</si>
  <si>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</si>
  <si>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</si>
  <si>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</si>
  <si>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</si>
  <si>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</si>
  <si>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</si>
  <si>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</si>
  <si>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</si>
  <si>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</si>
  <si>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</si>
  <si>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</si>
  <si>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</si>
  <si>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</si>
  <si>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</si>
  <si>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</si>
  <si>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</si>
  <si>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</si>
  <si>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</si>
  <si>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</si>
  <si>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</si>
  <si>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</si>
  <si>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</si>
  <si>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</si>
  <si>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</si>
  <si>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</si>
  <si>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</si>
  <si>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</si>
  <si>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</si>
  <si>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</si>
  <si>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</si>
  <si>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</si>
  <si>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</si>
  <si>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</si>
  <si>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</si>
  <si>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</si>
  <si>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</si>
  <si>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</si>
  <si>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</si>
  <si>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</si>
  <si>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</si>
  <si>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</si>
  <si>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</si>
  <si>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</si>
  <si>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</si>
  <si>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</si>
  <si>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</si>
  <si>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</si>
  <si>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</si>
  <si>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</si>
  <si>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</si>
  <si>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</si>
  <si>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</si>
  <si>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</si>
  <si>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</si>
  <si>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</si>
  <si>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</si>
  <si>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</si>
  <si>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</si>
  <si>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</si>
  <si>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</si>
  <si>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</si>
  <si>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</si>
  <si>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</si>
  <si>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</si>
  <si>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</si>
  <si>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</si>
  <si>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</si>
  <si>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</si>
  <si>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</si>
  <si>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</si>
  <si>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</si>
  <si>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</si>
  <si>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</si>
  <si>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</si>
  <si>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</si>
  <si>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</si>
  <si>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</si>
  <si>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</si>
  <si>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</si>
  <si>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</si>
  <si>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</si>
  <si>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</si>
  <si>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</si>
  <si>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</si>
  <si>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</si>
  <si>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</si>
  <si>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</si>
  <si>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</si>
  <si>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</si>
  <si>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</si>
  <si>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</si>
  <si>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</si>
  <si>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</si>
  <si>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</si>
  <si>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</si>
  <si>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</si>
  <si>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</si>
  <si>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</si>
  <si>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</si>
  <si>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</si>
  <si>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</si>
  <si>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</si>
  <si>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</si>
  <si>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</si>
  <si>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</si>
  <si>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</si>
  <si>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</si>
  <si>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</si>
  <si>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</si>
  <si>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</si>
  <si>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</si>
  <si>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</si>
  <si>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</si>
  <si>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</si>
  <si>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</si>
  <si>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</si>
  <si>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</si>
  <si>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</si>
  <si>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</si>
  <si>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</si>
  <si>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</si>
  <si>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</si>
  <si>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</si>
  <si>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</si>
  <si>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</si>
  <si>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</si>
  <si>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</si>
  <si>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</si>
  <si>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</si>
  <si>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</si>
  <si>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</si>
  <si>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</si>
  <si>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</si>
  <si>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</si>
  <si>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</si>
  <si>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</si>
  <si>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</si>
  <si>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</si>
  <si>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</si>
  <si>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</si>
  <si>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</si>
  <si>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</si>
  <si>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</si>
  <si>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</si>
  <si>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</si>
  <si>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</si>
  <si>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</si>
  <si>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</si>
  <si>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</si>
  <si>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</si>
  <si>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</si>
  <si>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</si>
  <si>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</si>
  <si>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</si>
  <si>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</si>
  <si>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</si>
  <si>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</si>
  <si>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</si>
  <si>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</si>
  <si>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</si>
  <si>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</si>
  <si>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</si>
  <si>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</si>
  <si>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</si>
  <si>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</si>
  <si>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</si>
  <si>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</si>
  <si>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</si>
  <si>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</si>
  <si>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</si>
  <si>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</si>
  <si>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</si>
  <si>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</si>
  <si>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</si>
  <si>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</si>
  <si>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</si>
  <si>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</si>
  <si>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</si>
  <si>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</si>
  <si>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</si>
  <si>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</si>
  <si>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</si>
  <si>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</si>
  <si>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</si>
  <si>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</si>
  <si>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</si>
  <si>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</si>
  <si>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</si>
  <si>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</si>
  <si>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</si>
  <si>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</si>
  <si>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</si>
  <si>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</si>
  <si>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</si>
  <si>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</si>
  <si>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</si>
  <si>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</si>
  <si>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</si>
  <si>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</si>
  <si>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</si>
  <si>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</si>
  <si>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</si>
  <si>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</si>
  <si>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</si>
  <si>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</si>
  <si>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</si>
  <si>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</si>
  <si>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</si>
  <si>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</si>
  <si>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</si>
  <si>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</si>
  <si>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</si>
  <si>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</si>
  <si>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</si>
  <si>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</si>
  <si>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</si>
  <si>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</si>
  <si>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</si>
  <si>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</si>
  <si>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</si>
  <si>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</si>
  <si>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</si>
  <si>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</si>
  <si>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</si>
  <si>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</si>
  <si>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</si>
  <si>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</si>
  <si>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</si>
  <si>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</si>
  <si>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</si>
  <si>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</si>
  <si>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</si>
  <si>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</si>
  <si>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</si>
  <si>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</si>
  <si>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</si>
  <si>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</si>
  <si>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</si>
  <si>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</si>
  <si>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</si>
  <si>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</si>
  <si>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</si>
  <si>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</si>
  <si>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</si>
  <si>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</si>
  <si>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</si>
  <si>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</si>
  <si>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</si>
  <si>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</si>
  <si>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</si>
  <si>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</si>
  <si>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</si>
  <si>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</si>
  <si>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</si>
  <si>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</si>
  <si>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</si>
  <si>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</si>
  <si>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</si>
  <si>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</si>
  <si>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</si>
  <si>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</si>
  <si>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</si>
  <si>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</si>
  <si>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</si>
  <si>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</si>
  <si>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</si>
  <si>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</si>
  <si>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</si>
  <si>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</si>
  <si>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</si>
  <si>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</si>
  <si>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</si>
  <si>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</si>
  <si>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</si>
  <si>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</si>
  <si>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</si>
  <si>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</si>
  <si>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</si>
  <si>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</si>
  <si>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</si>
  <si>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</si>
  <si>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</si>
  <si>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</si>
  <si>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</si>
  <si>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</si>
  <si>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</si>
  <si>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</si>
  <si>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</si>
  <si>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</si>
  <si>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</si>
  <si>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</si>
  <si>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</si>
  <si>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</si>
  <si>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</si>
  <si>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</si>
  <si>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</si>
  <si>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</si>
  <si>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</si>
  <si>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</si>
  <si>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</si>
  <si>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</si>
  <si>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</si>
  <si>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</si>
  <si>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</si>
  <si>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</si>
  <si>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</si>
  <si>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</si>
  <si>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</si>
  <si>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</si>
  <si>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</si>
  <si>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</si>
  <si>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</si>
  <si>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</si>
  <si>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</si>
  <si>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</si>
  <si>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</si>
  <si>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</si>
  <si>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</si>
  <si>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</si>
  <si>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</si>
  <si>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</si>
  <si>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</si>
  <si>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</si>
  <si>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</si>
  <si>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</si>
  <si>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</si>
  <si>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</si>
  <si>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</si>
  <si>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</si>
  <si>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</si>
  <si>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</si>
  <si>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</si>
  <si>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</si>
  <si>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</si>
  <si>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</si>
  <si>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</si>
  <si>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</si>
  <si>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</si>
  <si>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</si>
  <si>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</si>
  <si>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</si>
  <si>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</si>
  <si>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</si>
  <si>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</si>
  <si>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</si>
  <si>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</si>
  <si>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</si>
  <si>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</si>
  <si>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</si>
  <si>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</si>
  <si>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</si>
  <si>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</si>
  <si>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</si>
  <si>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</si>
  <si>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</si>
  <si>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</si>
  <si>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</si>
  <si>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</si>
  <si>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</si>
  <si>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</si>
  <si>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</si>
  <si>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</si>
  <si>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</si>
  <si>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</si>
  <si>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</si>
  <si>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</si>
  <si>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</si>
  <si>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</si>
  <si>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</si>
  <si>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</si>
  <si>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</si>
  <si>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</si>
  <si>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</si>
  <si>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</si>
  <si>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</si>
  <si>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</si>
  <si>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</si>
  <si>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</si>
  <si>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</si>
  <si>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</si>
  <si>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</si>
  <si>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</si>
  <si>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</si>
  <si>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</si>
  <si>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</si>
  <si>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</si>
  <si>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</si>
  <si>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</si>
  <si>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</si>
  <si>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</si>
  <si>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</si>
  <si>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</si>
  <si>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</si>
  <si>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</si>
  <si>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</si>
  <si>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</si>
  <si>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</si>
  <si>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</si>
  <si>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</si>
  <si>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</si>
  <si>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</si>
  <si>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</si>
  <si>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</si>
  <si>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</si>
  <si>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</si>
  <si>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</si>
  <si>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</si>
  <si>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</si>
  <si>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</si>
  <si>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</si>
  <si>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</si>
  <si>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</si>
  <si>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</si>
  <si>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</si>
  <si>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</si>
  <si>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</si>
  <si>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</si>
  <si>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</si>
  <si>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</si>
  <si>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</si>
  <si>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</si>
  <si>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</si>
  <si>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</si>
  <si>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</si>
  <si>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</si>
  <si>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</si>
  <si>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</si>
  <si>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</si>
  <si>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</si>
  <si>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</si>
  <si>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</si>
  <si>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</si>
  <si>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</si>
  <si>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</si>
  <si>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</si>
  <si>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</si>
  <si>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</si>
  <si>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</si>
  <si>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</si>
  <si>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</si>
  <si>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</si>
  <si>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</si>
  <si>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</si>
  <si>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</si>
  <si>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</si>
  <si>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</si>
  <si>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</si>
  <si>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</si>
  <si>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</si>
  <si>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</si>
  <si>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</si>
  <si>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</si>
  <si>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</si>
  <si>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</si>
  <si>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</si>
  <si>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</si>
  <si>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</si>
  <si>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</si>
  <si>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</si>
  <si>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</si>
  <si>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</si>
  <si>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</si>
  <si>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</si>
  <si>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</si>
  <si>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</si>
  <si>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</si>
  <si>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</si>
  <si>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</si>
  <si>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</si>
  <si>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</si>
  <si>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</si>
  <si>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</si>
  <si>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</si>
  <si>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</si>
  <si>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</si>
  <si>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</si>
  <si>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</si>
  <si>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</si>
  <si>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</si>
  <si>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</si>
  <si>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</si>
  <si>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</si>
  <si>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</si>
  <si>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</si>
  <si>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</si>
  <si>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</si>
  <si>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</si>
  <si>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</si>
  <si>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</si>
  <si>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</si>
  <si>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</si>
  <si>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</si>
  <si>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</si>
  <si>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</si>
  <si>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</si>
  <si>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</si>
  <si>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</si>
  <si>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</si>
  <si>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</si>
  <si>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</si>
  <si>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</si>
  <si>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</si>
  <si>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</si>
  <si>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</si>
  <si>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</si>
  <si>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</si>
  <si>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</si>
  <si>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</si>
  <si>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</si>
  <si>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</si>
  <si>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</si>
  <si>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</si>
  <si>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</si>
  <si>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</si>
  <si>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</si>
  <si>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</si>
  <si>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</si>
  <si>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</si>
  <si>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</si>
  <si>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</si>
  <si>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</si>
  <si>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</si>
  <si>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</si>
  <si>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</si>
  <si>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</si>
  <si>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</si>
  <si>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</si>
  <si>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</si>
  <si>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</si>
  <si>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</si>
  <si>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</si>
  <si>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</si>
  <si>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</si>
  <si>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</si>
  <si>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</si>
  <si>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</si>
  <si>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</si>
  <si>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</si>
  <si>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</si>
  <si>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</si>
  <si>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</si>
  <si>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</si>
  <si>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</si>
  <si>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</si>
  <si>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</si>
  <si>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</si>
  <si>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</si>
  <si>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</si>
  <si>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</si>
  <si>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</si>
  <si>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</si>
  <si>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</si>
  <si>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</si>
  <si>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</si>
  <si>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</si>
  <si>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</si>
  <si>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</si>
  <si>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</si>
  <si>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</si>
  <si>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</si>
  <si>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</si>
  <si>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</si>
  <si>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</si>
  <si>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</si>
  <si>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</si>
  <si>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</si>
  <si>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</si>
  <si>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</si>
  <si>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</si>
  <si>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</si>
  <si>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</si>
  <si>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</si>
  <si>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</si>
  <si>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</si>
  <si>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</si>
  <si>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</si>
  <si>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</si>
  <si>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</si>
  <si>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</si>
  <si>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</si>
  <si>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</si>
  <si>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</si>
  <si>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</si>
  <si>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</si>
  <si>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</si>
  <si>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</si>
  <si>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</si>
  <si>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</si>
  <si>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</si>
  <si>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</si>
  <si>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</si>
  <si>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</si>
  <si>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</si>
  <si>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</si>
  <si>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</si>
  <si>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</si>
  <si>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</si>
  <si>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</si>
  <si>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</si>
  <si>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</si>
  <si>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</si>
  <si>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</si>
  <si>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</si>
  <si>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</si>
  <si>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</si>
  <si>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</si>
  <si>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</si>
  <si>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</si>
  <si>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</si>
  <si>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</si>
  <si>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</si>
  <si>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</si>
  <si>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</si>
  <si>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</si>
  <si>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</si>
  <si>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</si>
  <si>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</si>
  <si>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</si>
  <si>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</si>
  <si>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</si>
  <si>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</si>
  <si>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</si>
  <si>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</si>
  <si>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</si>
  <si>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</si>
  <si>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</si>
  <si>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</si>
  <si>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</si>
  <si>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</si>
  <si>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</si>
  <si>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</si>
  <si>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</si>
  <si>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</si>
  <si>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</si>
  <si>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</si>
  <si>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</si>
  <si>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</si>
  <si>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</si>
  <si>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</si>
  <si>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</si>
  <si>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</si>
  <si>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</si>
  <si>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</si>
  <si>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</si>
  <si>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</si>
  <si>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</si>
  <si>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</si>
  <si>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</si>
  <si>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</si>
  <si>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</si>
  <si>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</si>
  <si>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</si>
  <si>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</si>
  <si>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</si>
  <si>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</si>
  <si>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</si>
  <si>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</si>
  <si>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</si>
  <si>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</si>
  <si>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</si>
  <si>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</si>
  <si>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</si>
  <si>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</si>
  <si>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</si>
  <si>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</si>
  <si>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</si>
  <si>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</si>
  <si>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</si>
  <si>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</si>
  <si>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</si>
  <si>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</si>
  <si>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</si>
  <si>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</si>
  <si>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</si>
  <si>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</si>
  <si>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</si>
  <si>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</si>
  <si>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</si>
  <si>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</si>
  <si>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</si>
  <si>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</si>
  <si>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</si>
  <si>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</si>
  <si>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</si>
  <si>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</si>
  <si>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</si>
  <si>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</si>
  <si>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</si>
  <si>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</si>
  <si>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</si>
  <si>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</si>
  <si>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</si>
  <si>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</si>
  <si>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</si>
  <si>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</si>
  <si>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</si>
  <si>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</si>
  <si>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</si>
  <si>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</si>
  <si>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</si>
  <si>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</si>
  <si>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</si>
  <si>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</si>
  <si>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</si>
  <si>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</si>
  <si>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</si>
  <si>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</si>
  <si>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</si>
  <si>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</si>
  <si>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</si>
  <si>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</si>
  <si>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</si>
  <si>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</si>
  <si>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</si>
  <si>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</si>
  <si>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</si>
  <si>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</si>
  <si>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</si>
  <si>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</si>
  <si>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</si>
  <si>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</si>
  <si>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</si>
  <si>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</si>
  <si>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</si>
  <si>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</si>
  <si>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</si>
  <si>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</si>
  <si>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</si>
  <si>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</si>
  <si>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</si>
  <si>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</si>
  <si>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</si>
  <si>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</si>
  <si>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</si>
  <si>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</si>
  <si>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</si>
  <si>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</si>
  <si>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</si>
  <si>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</si>
  <si>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</si>
  <si>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</si>
  <si>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</si>
  <si>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</si>
  <si>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</si>
  <si>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</si>
  <si>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</si>
  <si>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</si>
  <si>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</si>
  <si>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</si>
  <si>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</si>
  <si>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</si>
  <si>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</si>
  <si>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</si>
  <si>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</si>
  <si>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</si>
  <si>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</si>
  <si>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</si>
  <si>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</si>
  <si>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</si>
  <si>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</si>
  <si>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</si>
  <si>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</si>
  <si>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</si>
  <si>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</si>
  <si>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</si>
  <si>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</si>
  <si>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</si>
  <si>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</si>
  <si>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</si>
  <si>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</si>
  <si>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</si>
  <si>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</si>
  <si>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</si>
  <si>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</si>
  <si>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</si>
  <si>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</si>
  <si>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</si>
  <si>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</si>
  <si>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</si>
  <si>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</si>
  <si>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</si>
  <si>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</si>
  <si>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</si>
  <si>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</si>
  <si>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</si>
  <si>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</si>
  <si>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</si>
  <si>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</si>
  <si>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</si>
  <si>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</si>
  <si>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</si>
  <si>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</si>
  <si>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</si>
  <si>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</si>
  <si>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</si>
  <si>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</si>
  <si>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</si>
  <si>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</si>
  <si>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</si>
  <si>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</si>
  <si>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</si>
  <si>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</si>
  <si>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</si>
  <si>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</si>
  <si>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</si>
  <si>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</si>
  <si>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</si>
  <si>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</si>
  <si>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</si>
  <si>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</si>
  <si>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</si>
  <si>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</si>
  <si>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</si>
  <si>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</si>
  <si>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</si>
  <si>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</si>
  <si>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</si>
  <si>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</si>
  <si>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</si>
  <si>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</si>
  <si>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</si>
  <si>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</si>
  <si>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</si>
  <si>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</si>
  <si>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</si>
  <si>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</si>
  <si>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</si>
  <si>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</si>
  <si>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</si>
  <si>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</si>
  <si>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</si>
  <si>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</si>
  <si>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</si>
  <si>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</si>
  <si>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</si>
  <si>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</si>
  <si>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</si>
  <si>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</si>
  <si>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</si>
  <si>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</si>
  <si>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</si>
  <si>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</si>
  <si>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</si>
  <si>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</si>
  <si>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</si>
  <si>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</si>
  <si>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</si>
  <si>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</si>
  <si>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</si>
  <si>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</si>
  <si>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</si>
  <si>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</si>
  <si>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</si>
  <si>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</si>
  <si>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</si>
  <si>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</si>
  <si>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</si>
  <si>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</si>
  <si>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</si>
  <si>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</si>
  <si>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</si>
  <si>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</si>
  <si>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</si>
  <si>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</si>
  <si>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</si>
  <si>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</si>
  <si>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</si>
  <si>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</si>
  <si>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</si>
  <si>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</si>
  <si>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</si>
  <si>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</si>
  <si>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</si>
  <si>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</si>
  <si>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</si>
  <si>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</si>
  <si>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</si>
  <si>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</si>
  <si>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</si>
  <si>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</si>
  <si>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</si>
  <si>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</si>
  <si>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</si>
  <si>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</si>
  <si>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</si>
  <si>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</si>
  <si>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</si>
  <si>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</si>
  <si>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</si>
  <si>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</si>
  <si>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</si>
  <si>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</si>
  <si>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</si>
  <si>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</si>
  <si>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</si>
  <si>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</si>
  <si>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</si>
  <si>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</si>
  <si>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</si>
  <si>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</si>
  <si>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</si>
  <si>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</si>
  <si>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</si>
  <si>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</si>
  <si>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</si>
  <si>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</si>
  <si>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</si>
  <si>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</si>
  <si>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</si>
  <si>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</si>
  <si>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</si>
  <si>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</si>
  <si>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</si>
  <si>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</si>
  <si>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</si>
  <si>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</si>
  <si>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</si>
  <si>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</si>
  <si>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</si>
  <si>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</si>
  <si>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</si>
  <si>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</si>
  <si>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</si>
  <si>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</si>
  <si>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</si>
  <si>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</si>
  <si>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</si>
  <si>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</si>
  <si>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</si>
  <si>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</si>
  <si>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</si>
  <si>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</si>
  <si>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</si>
  <si>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</si>
  <si>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</si>
  <si>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</si>
  <si>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</si>
  <si>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</si>
  <si>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</si>
  <si>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</si>
  <si>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</si>
  <si>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</si>
  <si>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</si>
  <si>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</si>
  <si>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</si>
  <si>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</si>
  <si>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</si>
  <si>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</si>
  <si>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</si>
  <si>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</si>
  <si>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</si>
  <si>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</si>
  <si>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</si>
  <si>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</si>
  <si>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</si>
  <si>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</si>
  <si>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</si>
  <si>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</si>
  <si>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</si>
  <si>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</si>
  <si>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</si>
  <si>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</si>
  <si>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</si>
  <si>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</si>
  <si>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</si>
  <si>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</si>
  <si>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</si>
  <si>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</si>
  <si>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</si>
  <si>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</si>
  <si>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</si>
  <si>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</si>
  <si>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</si>
  <si>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</si>
  <si>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</si>
  <si>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</si>
  <si>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</si>
  <si>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</si>
  <si>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</si>
  <si>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</si>
  <si>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</si>
  <si>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</si>
  <si>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</si>
  <si>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</si>
  <si>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</si>
  <si>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</si>
  <si>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</si>
  <si>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</si>
  <si>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</si>
  <si>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</si>
  <si>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</si>
  <si>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</si>
  <si>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</si>
  <si>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</si>
  <si>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</si>
  <si>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</si>
  <si>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</si>
  <si>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</si>
  <si>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</si>
  <si>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</si>
  <si>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</si>
  <si>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</si>
  <si>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</si>
  <si>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</si>
  <si>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</si>
  <si>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</si>
  <si>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</si>
  <si>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</si>
  <si>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</si>
  <si>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</si>
  <si>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</si>
  <si>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</si>
  <si>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</si>
  <si>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</si>
  <si>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</si>
  <si>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</si>
  <si>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</si>
  <si>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</si>
  <si>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</si>
  <si>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</si>
  <si>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</si>
  <si>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</si>
  <si>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</si>
  <si>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</si>
  <si>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</si>
  <si>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</si>
  <si>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</si>
  <si>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</si>
  <si>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</si>
  <si>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</si>
  <si>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</si>
  <si>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</si>
  <si>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</si>
  <si>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</si>
  <si>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</si>
  <si>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</si>
  <si>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</si>
  <si>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</si>
  <si>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</si>
  <si>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</si>
  <si>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</si>
  <si>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</si>
  <si>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</si>
  <si>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</si>
  <si>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</si>
  <si>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</si>
  <si>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</si>
  <si>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</si>
  <si>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</si>
  <si>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</si>
  <si>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</si>
  <si>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</si>
  <si>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</si>
  <si>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</si>
  <si>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</si>
  <si>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</si>
  <si>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</si>
  <si>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</si>
  <si>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</si>
  <si>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</si>
  <si>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</si>
  <si>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</si>
  <si>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</si>
  <si>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</si>
  <si>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</si>
  <si>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</si>
  <si>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</si>
  <si>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</si>
  <si>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</si>
  <si>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</si>
  <si>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</si>
  <si>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</si>
  <si>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</si>
  <si>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</si>
  <si>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</si>
  <si>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</si>
  <si>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</si>
  <si>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</si>
  <si>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</si>
  <si>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</si>
  <si>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</si>
  <si>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</si>
  <si>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</si>
  <si>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</si>
  <si>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</si>
  <si>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</si>
  <si>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</si>
  <si>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</si>
  <si>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</si>
  <si>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</si>
  <si>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</si>
  <si>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</si>
  <si>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</si>
  <si>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</si>
  <si>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</si>
  <si>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</si>
  <si>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</si>
  <si>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</si>
  <si>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</si>
  <si>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</si>
  <si>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</si>
  <si>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</si>
  <si>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</si>
  <si>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</si>
  <si>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</si>
  <si>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</si>
  <si>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</si>
  <si>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</si>
  <si>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</si>
  <si>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</si>
  <si>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</si>
  <si>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</si>
  <si>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</si>
  <si>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</si>
  <si>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</si>
  <si>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</si>
  <si>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</si>
  <si>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</si>
  <si>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</si>
  <si>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</si>
  <si>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</si>
  <si>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</si>
  <si>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</si>
  <si>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</si>
  <si>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</si>
  <si>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</si>
  <si>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</si>
  <si>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</si>
  <si>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</si>
  <si>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</si>
  <si>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</si>
  <si>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</si>
  <si>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</si>
  <si>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</si>
  <si>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</si>
  <si>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</si>
  <si>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</si>
  <si>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</si>
  <si>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</si>
  <si>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</si>
  <si>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</si>
  <si>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</si>
  <si>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</si>
  <si>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</si>
  <si>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</si>
  <si>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</si>
  <si>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</si>
  <si>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</si>
  <si>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</si>
  <si>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</si>
  <si>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</si>
  <si>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</si>
  <si>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</si>
  <si>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</si>
  <si>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</si>
  <si>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</si>
  <si>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</si>
  <si>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</si>
  <si>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</si>
  <si>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</si>
  <si>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</si>
  <si>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</si>
  <si>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</si>
  <si>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</si>
  <si>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</si>
  <si>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</si>
  <si>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</si>
  <si>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</si>
  <si>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</si>
  <si>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</si>
  <si>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</si>
  <si>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</si>
  <si>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</si>
  <si>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</si>
  <si>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</si>
  <si>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</si>
  <si>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</si>
  <si>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</si>
  <si>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</si>
  <si>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</si>
  <si>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</si>
  <si>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</si>
  <si>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</si>
  <si>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</si>
  <si>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</si>
  <si>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</si>
  <si>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</si>
  <si>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</si>
  <si>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</si>
  <si>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</si>
  <si>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</si>
  <si>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</si>
  <si>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</si>
  <si>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</si>
  <si>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</si>
  <si>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</si>
  <si>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</si>
  <si>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</si>
  <si>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</si>
  <si>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</si>
  <si>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</si>
  <si>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</si>
  <si>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</si>
  <si>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</si>
  <si>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</si>
  <si>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</si>
  <si>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</si>
  <si>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</si>
  <si>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</si>
  <si>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</si>
  <si>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</si>
  <si>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</si>
  <si>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</si>
  <si>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</si>
  <si>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</si>
  <si>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</si>
  <si>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</si>
  <si>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</si>
  <si>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</si>
  <si>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</si>
  <si>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</si>
  <si>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</si>
  <si>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</si>
  <si>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</si>
  <si>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</si>
  <si>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</si>
  <si>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</si>
  <si>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</si>
  <si>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</si>
  <si>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</si>
  <si>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</si>
  <si>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</si>
  <si>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</si>
  <si>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</si>
  <si>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</si>
  <si>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</si>
  <si>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</si>
  <si>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</si>
  <si>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</si>
  <si>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</si>
  <si>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</si>
  <si>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</si>
  <si>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</si>
  <si>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</si>
  <si>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</si>
  <si>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</si>
  <si>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</si>
  <si>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</si>
  <si>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</si>
  <si>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</si>
  <si>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</si>
  <si>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</si>
  <si>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</si>
  <si>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</si>
  <si>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</si>
  <si>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</si>
  <si>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</si>
  <si>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</si>
  <si>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</si>
  <si>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</si>
  <si>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</si>
  <si>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</si>
  <si>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</si>
  <si>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</si>
  <si>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</si>
  <si>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</si>
  <si>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</si>
  <si>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</si>
  <si>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</si>
  <si>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</si>
  <si>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</si>
  <si>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</si>
  <si>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</si>
  <si>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</si>
  <si>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</si>
  <si>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</si>
  <si>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</si>
  <si>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</si>
  <si>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</si>
  <si>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</si>
  <si>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</si>
  <si>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</si>
  <si>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</si>
  <si>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</si>
  <si>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</si>
  <si>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</si>
  <si>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</si>
  <si>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</si>
  <si>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</si>
  <si>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</si>
  <si>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</si>
  <si>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</si>
  <si>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</si>
  <si>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</si>
  <si>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</si>
  <si>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</si>
  <si>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</si>
  <si>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</si>
  <si>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</si>
  <si>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</si>
  <si>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</si>
  <si>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</si>
  <si>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</si>
  <si>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</si>
  <si>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</si>
  <si>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</si>
  <si>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</si>
  <si>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</si>
  <si>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</si>
  <si>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</si>
  <si>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</si>
  <si>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</si>
  <si>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</si>
  <si>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</si>
  <si>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</si>
  <si>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</si>
  <si>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</si>
  <si>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</si>
  <si>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</si>
  <si>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</si>
  <si>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</si>
  <si>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</si>
  <si>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</si>
  <si>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</si>
  <si>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</si>
  <si>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</si>
  <si>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</si>
  <si>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</si>
  <si>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</si>
  <si>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</si>
  <si>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</si>
  <si>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</si>
  <si>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</si>
  <si>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</si>
  <si>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</si>
  <si>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</si>
  <si>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</si>
  <si>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</si>
  <si>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</si>
  <si>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</si>
  <si>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</si>
  <si>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</si>
  <si>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</si>
  <si>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</si>
  <si>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</si>
  <si>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</si>
  <si>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</si>
  <si>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</si>
  <si>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</si>
  <si>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</si>
  <si>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</si>
  <si>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</si>
  <si>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</si>
  <si>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</si>
  <si>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</si>
  <si>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</si>
  <si>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</si>
  <si>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</si>
  <si>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</si>
  <si>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</si>
  <si>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</si>
  <si>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</si>
  <si>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</si>
  <si>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</si>
  <si>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</si>
  <si>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</si>
  <si>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</si>
  <si>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</si>
  <si>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</si>
  <si>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</si>
  <si>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</si>
  <si>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</si>
  <si>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</si>
  <si>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</si>
  <si>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</si>
  <si>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</si>
  <si>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</si>
  <si>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</si>
  <si>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</si>
  <si>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</si>
  <si>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</si>
  <si>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</si>
  <si>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</si>
  <si>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</si>
  <si>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</si>
  <si>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</si>
  <si>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</si>
  <si>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</si>
  <si>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</si>
  <si>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</si>
  <si>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</si>
  <si>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</si>
  <si>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</si>
  <si>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</si>
  <si>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</si>
  <si>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</si>
  <si>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</si>
  <si>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</si>
  <si>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</si>
  <si>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</si>
  <si>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</si>
  <si>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</si>
  <si>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</si>
  <si>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</si>
  <si>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</si>
  <si>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</si>
  <si>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</si>
  <si>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</si>
  <si>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</si>
  <si>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</si>
  <si>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</si>
  <si>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</si>
  <si>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</si>
  <si>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</si>
  <si>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</si>
  <si>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</si>
  <si>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</si>
  <si>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</si>
  <si>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</si>
  <si>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</si>
  <si>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</si>
  <si>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</si>
  <si>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</si>
  <si>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</si>
  <si>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</si>
  <si>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</si>
  <si>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</si>
  <si>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</si>
  <si>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</si>
  <si>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</si>
  <si>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</si>
  <si>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</si>
  <si>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</si>
  <si>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</si>
  <si>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</si>
  <si>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</si>
  <si>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</si>
  <si>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</si>
  <si>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</si>
  <si>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</si>
  <si>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</si>
  <si>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</si>
  <si>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</si>
  <si>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</si>
  <si>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</si>
  <si>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</si>
  <si>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</si>
  <si>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</si>
  <si>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</si>
  <si>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</si>
  <si>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</si>
  <si>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</si>
  <si>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</si>
  <si>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</si>
  <si>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</si>
  <si>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</si>
  <si>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</si>
  <si>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</si>
  <si>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</si>
  <si>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</si>
  <si>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</si>
  <si>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</si>
  <si>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</si>
  <si>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</si>
  <si>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</si>
  <si>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</si>
  <si>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</si>
  <si>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</si>
  <si>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</si>
  <si>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</si>
  <si>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</si>
  <si>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</si>
  <si>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</si>
  <si>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</si>
  <si>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</si>
  <si>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</si>
  <si>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</si>
  <si>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</si>
  <si>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</si>
  <si>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</si>
  <si>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</si>
  <si>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</si>
  <si>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</si>
  <si>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</si>
  <si>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</si>
  <si>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</si>
  <si>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</si>
  <si>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</si>
  <si>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</si>
  <si>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</si>
  <si>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</si>
  <si>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</si>
  <si>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</si>
  <si>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</si>
  <si>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</si>
  <si>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</si>
  <si>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</si>
  <si>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</si>
  <si>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</si>
  <si>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</si>
  <si>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</si>
  <si>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</si>
  <si>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</si>
  <si>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</si>
  <si>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</si>
  <si>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</si>
  <si>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</si>
  <si>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</si>
  <si>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</si>
  <si>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</si>
  <si>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</si>
  <si>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</si>
  <si>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</si>
  <si>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</si>
  <si>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</si>
  <si>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</si>
  <si>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</si>
  <si>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</si>
  <si>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</si>
  <si>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</si>
  <si>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</si>
  <si>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</si>
  <si>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</si>
  <si>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</si>
  <si>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</si>
  <si>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</si>
  <si>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</si>
  <si>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</si>
  <si>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</si>
  <si>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</si>
  <si>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</si>
  <si>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</si>
  <si>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</si>
  <si>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</si>
  <si>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</si>
  <si>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</si>
  <si>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</si>
  <si>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</si>
  <si>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</si>
  <si>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</si>
  <si>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</si>
  <si>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</si>
  <si>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</si>
  <si>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</si>
  <si>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</si>
  <si>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</si>
  <si>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</si>
  <si>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</si>
  <si>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</si>
  <si>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</si>
  <si>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</si>
  <si>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</si>
  <si>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</si>
  <si>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</si>
  <si>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</si>
  <si>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</si>
  <si>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</si>
  <si>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</si>
  <si>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</si>
  <si>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</si>
  <si>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</si>
  <si>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</si>
  <si>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</si>
  <si>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</si>
  <si>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</si>
  <si>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</si>
  <si>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</si>
  <si>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</si>
  <si>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</si>
  <si>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</si>
  <si>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</si>
  <si>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</si>
  <si>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</si>
  <si>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</si>
  <si>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</si>
  <si>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</si>
  <si>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</si>
  <si>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</si>
  <si>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</si>
  <si>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</si>
  <si>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</si>
  <si>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</si>
  <si>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</si>
  <si>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</si>
  <si>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</si>
  <si>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</si>
  <si>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</si>
  <si>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</si>
  <si>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</si>
  <si>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</si>
  <si>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</si>
  <si>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</si>
  <si>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</si>
  <si>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</si>
  <si>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</si>
  <si>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</si>
  <si>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</si>
  <si>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</si>
  <si>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</si>
  <si>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</si>
  <si>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</si>
  <si>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</si>
  <si>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</si>
  <si>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</si>
  <si>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</si>
  <si>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</si>
  <si>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</si>
  <si>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</si>
  <si>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</si>
  <si>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</si>
  <si>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</si>
  <si>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</si>
  <si>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</si>
  <si>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</si>
  <si>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</si>
  <si>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</si>
  <si>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</si>
  <si>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</si>
  <si>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</si>
  <si>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</si>
  <si>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</si>
  <si>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</si>
  <si>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</si>
  <si>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</si>
  <si>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</si>
  <si>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</si>
  <si>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</si>
  <si>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</si>
  <si>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</si>
  <si>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</si>
  <si>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</si>
  <si>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</si>
  <si>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</si>
  <si>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</si>
  <si>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</si>
  <si>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</si>
  <si>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</si>
  <si>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</si>
  <si>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</si>
  <si>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</si>
  <si>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</si>
  <si>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</si>
  <si>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</si>
  <si>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</si>
  <si>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</si>
  <si>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</si>
  <si>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</si>
  <si>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</si>
  <si>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</si>
  <si>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</si>
  <si>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</si>
  <si>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</si>
  <si>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</si>
  <si>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</si>
  <si>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</si>
  <si>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</si>
  <si>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</si>
  <si>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</si>
  <si>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</si>
  <si>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</si>
  <si>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</si>
  <si>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</si>
  <si>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</si>
  <si>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</si>
  <si>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</si>
  <si>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</si>
  <si>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</si>
  <si>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</si>
  <si>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</si>
  <si>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</si>
  <si>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</si>
  <si>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</si>
  <si>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</si>
  <si>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</si>
  <si>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</si>
  <si>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</si>
  <si>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</si>
  <si>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</si>
  <si>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</si>
  <si>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</si>
  <si>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</si>
  <si>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</si>
  <si>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</si>
  <si>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</si>
  <si>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</si>
  <si>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</si>
  <si>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</si>
  <si>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</si>
  <si>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</si>
  <si>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</si>
  <si>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</si>
  <si>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</si>
  <si>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</si>
  <si>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</si>
  <si>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</si>
  <si>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</si>
  <si>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</si>
  <si>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</si>
  <si>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</si>
  <si>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</si>
  <si>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</si>
  <si>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</si>
  <si>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</si>
  <si>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</si>
  <si>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</si>
  <si>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</si>
  <si>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</si>
  <si>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</si>
  <si>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</si>
  <si>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</si>
  <si>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</si>
  <si>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</si>
  <si>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</si>
  <si>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</si>
  <si>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</si>
  <si>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</si>
  <si>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</si>
  <si>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</si>
  <si>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</si>
  <si>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</si>
  <si>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</si>
  <si>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</si>
  <si>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</si>
  <si>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</si>
  <si>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</si>
  <si>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</si>
  <si>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</si>
  <si>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</si>
  <si>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</si>
  <si>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</si>
  <si>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</si>
  <si>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</si>
  <si>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</si>
  <si>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</si>
  <si>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</si>
  <si>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</si>
  <si>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</si>
  <si>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</si>
  <si>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</si>
  <si>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</si>
  <si>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</si>
  <si>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</si>
  <si>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</si>
  <si>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</si>
  <si>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</si>
  <si>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</si>
  <si>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</si>
  <si>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</si>
  <si>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</si>
  <si>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</si>
  <si>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</si>
  <si>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</si>
  <si>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</si>
  <si>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</si>
  <si>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</si>
  <si>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</si>
  <si>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</si>
  <si>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</si>
  <si>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</si>
  <si>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</si>
  <si>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</si>
  <si>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</si>
  <si>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</si>
  <si>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</si>
  <si>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</si>
  <si>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</si>
  <si>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</si>
  <si>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</si>
  <si>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</si>
  <si>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</si>
  <si>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</si>
  <si>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</si>
  <si>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</si>
  <si>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</si>
  <si>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</si>
  <si>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</si>
  <si>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</si>
  <si>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</si>
  <si>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</si>
  <si>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</si>
  <si>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</si>
  <si>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</si>
  <si>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</si>
  <si>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</si>
  <si>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</si>
  <si>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</si>
  <si>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</si>
  <si>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</si>
  <si>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</si>
  <si>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</si>
  <si>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</si>
  <si>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</si>
  <si>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</si>
  <si>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</si>
  <si>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</si>
  <si>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</si>
  <si>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</si>
  <si>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</si>
  <si>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</si>
  <si>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</si>
  <si>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</si>
  <si>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</si>
  <si>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</si>
  <si>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</si>
  <si>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</si>
  <si>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</si>
  <si>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</si>
  <si>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</si>
  <si>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</si>
  <si>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</si>
  <si>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</si>
  <si>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</si>
  <si>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</si>
  <si>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</si>
  <si>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</si>
  <si>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</si>
  <si>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</si>
  <si>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</si>
  <si>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</si>
  <si>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</si>
  <si>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</si>
  <si>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</si>
  <si>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</si>
  <si>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</si>
  <si>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</si>
  <si>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</si>
  <si>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</si>
  <si>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</si>
  <si>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</si>
  <si>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</si>
  <si>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</si>
  <si>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</si>
  <si>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</si>
  <si>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</si>
  <si>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</si>
  <si>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</si>
  <si>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</si>
  <si>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</si>
  <si>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</si>
  <si>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</si>
  <si>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</si>
  <si>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</si>
  <si>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</si>
  <si>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</si>
  <si>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</si>
  <si>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</si>
  <si>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</si>
  <si>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</si>
  <si>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</si>
  <si>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</si>
  <si>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</si>
  <si>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</si>
  <si>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</si>
  <si>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</si>
  <si>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</si>
  <si>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</si>
  <si>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</si>
  <si>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</si>
  <si>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</si>
  <si>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</si>
  <si>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</si>
  <si>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</si>
  <si>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</si>
  <si>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</si>
  <si>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</si>
  <si>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</si>
  <si>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</si>
  <si>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</si>
  <si>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</si>
  <si>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</si>
  <si>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</si>
  <si>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</si>
  <si>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</si>
  <si>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</si>
  <si>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</si>
  <si>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</si>
  <si>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</si>
  <si>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</si>
  <si>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</si>
  <si>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</si>
  <si>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</si>
  <si>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</si>
  <si>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</si>
  <si>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</si>
  <si>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</si>
  <si>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</si>
  <si>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</si>
  <si>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</si>
  <si>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</si>
  <si>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</si>
  <si>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</si>
  <si>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</si>
  <si>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</si>
  <si>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</si>
  <si>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</si>
  <si>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</si>
  <si>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</si>
  <si>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</si>
  <si>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</si>
  <si>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</si>
  <si>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</si>
  <si>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</si>
  <si>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</si>
  <si>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</si>
  <si>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</si>
  <si>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</si>
  <si>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</si>
  <si>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</si>
  <si>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</si>
  <si>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</si>
  <si>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</si>
  <si>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</si>
  <si>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</si>
  <si>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</si>
  <si>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</si>
  <si>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</si>
  <si>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</si>
  <si>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</si>
  <si>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</si>
  <si>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</si>
  <si>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</si>
  <si>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</si>
  <si>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</si>
  <si>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</si>
  <si>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</si>
  <si>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</si>
  <si>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</si>
  <si>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</si>
  <si>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</si>
  <si>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</si>
  <si>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</si>
  <si>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</si>
  <si>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</si>
  <si>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</si>
  <si>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</si>
  <si>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</si>
  <si>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</si>
  <si>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</si>
  <si>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</si>
  <si>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</si>
  <si>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</si>
  <si>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</si>
  <si>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</si>
  <si>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</si>
  <si>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</si>
  <si>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</si>
  <si>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</si>
  <si>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</si>
  <si>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</si>
  <si>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</si>
  <si>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</si>
  <si>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</si>
  <si>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</si>
  <si>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</si>
  <si>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</si>
  <si>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</si>
  <si>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</si>
  <si>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</si>
  <si>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</si>
  <si>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</si>
  <si>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</si>
  <si>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</si>
  <si>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</si>
  <si>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</si>
  <si>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</si>
  <si>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</si>
  <si>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</si>
  <si>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</si>
  <si>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</si>
  <si>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</si>
  <si>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</si>
  <si>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</si>
  <si>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</si>
  <si>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</si>
  <si>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</si>
  <si>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</si>
  <si>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</si>
  <si>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</si>
  <si>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</si>
  <si>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</si>
  <si>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</si>
  <si>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</si>
  <si>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</si>
  <si>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</si>
  <si>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</si>
  <si>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</si>
  <si>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</si>
  <si>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</si>
  <si>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</si>
  <si>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</si>
  <si>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</si>
  <si>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</si>
  <si>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</si>
  <si>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</si>
  <si>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</si>
  <si>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</si>
  <si>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</si>
  <si>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</si>
  <si>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</si>
  <si>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</si>
  <si>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</si>
  <si>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</si>
  <si>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</si>
  <si>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</si>
  <si>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</si>
  <si>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</si>
  <si>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</si>
  <si>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</si>
  <si>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</si>
  <si>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</si>
  <si>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</si>
  <si>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</si>
  <si>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</si>
  <si>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</si>
  <si>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</si>
  <si>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</si>
  <si>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</si>
  <si>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</si>
  <si>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</si>
  <si>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</si>
  <si>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</si>
  <si>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</si>
  <si>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</si>
  <si>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</si>
  <si>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</si>
  <si>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</si>
  <si>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</si>
  <si>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</si>
  <si>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</si>
  <si>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</si>
  <si>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</si>
  <si>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</si>
  <si>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</si>
  <si>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</si>
  <si>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</si>
  <si>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</si>
  <si>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</si>
  <si>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</si>
  <si>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</si>
  <si>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</si>
  <si>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</si>
  <si>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</si>
  <si>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</si>
  <si>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</si>
  <si>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</si>
  <si>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</si>
  <si>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</si>
  <si>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</si>
  <si>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</si>
  <si>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</si>
  <si>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</si>
  <si>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</si>
  <si>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</si>
  <si>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</si>
  <si>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</si>
  <si>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</si>
  <si>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</si>
  <si>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</si>
  <si>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</si>
  <si>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</si>
  <si>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</si>
  <si>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</si>
  <si>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</si>
  <si>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</si>
  <si>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</si>
  <si>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</si>
  <si>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</si>
  <si>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</si>
  <si>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</si>
  <si>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</si>
  <si>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</si>
  <si>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</si>
  <si>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</si>
  <si>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</si>
  <si>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</si>
  <si>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</si>
  <si>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</si>
  <si>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</si>
  <si>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</si>
  <si>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</si>
  <si>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</si>
  <si>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</si>
  <si>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</si>
  <si>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</si>
  <si>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</si>
  <si>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</si>
  <si>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</si>
  <si>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</si>
  <si>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</si>
  <si>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</si>
  <si>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</si>
  <si>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</si>
  <si>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</si>
  <si>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</si>
  <si>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</si>
  <si>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</si>
  <si>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</si>
  <si>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</si>
  <si>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</si>
  <si>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</si>
  <si>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</si>
  <si>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</si>
  <si>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</si>
  <si>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</si>
  <si>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</si>
  <si>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</si>
  <si>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</si>
  <si>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</si>
  <si>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</si>
  <si>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</si>
  <si>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</si>
  <si>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</si>
  <si>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</si>
  <si>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</si>
  <si>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</si>
  <si>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</si>
  <si>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</si>
  <si>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</si>
  <si>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</si>
  <si>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</si>
  <si>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</si>
  <si>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</si>
  <si>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</si>
  <si>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</si>
  <si>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</si>
  <si>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</si>
  <si>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</si>
  <si>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</si>
  <si>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</si>
  <si>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</si>
  <si>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</si>
  <si>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</si>
  <si>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</si>
  <si>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</si>
  <si>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</si>
  <si>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</si>
  <si>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</si>
  <si>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</si>
  <si>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</si>
  <si>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</si>
  <si>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</si>
  <si>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</si>
  <si>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</si>
  <si>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</si>
  <si>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</si>
  <si>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</si>
  <si>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</si>
  <si>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</si>
  <si>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</si>
  <si>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</si>
  <si>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</si>
  <si>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</si>
  <si>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</si>
  <si>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</si>
  <si>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</si>
  <si>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</si>
  <si>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</si>
  <si>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</si>
  <si>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</si>
  <si>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</si>
  <si>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</si>
  <si>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</si>
  <si>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</si>
  <si>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</si>
  <si>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</si>
  <si>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</si>
  <si>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</si>
  <si>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</si>
  <si>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</si>
  <si>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</si>
  <si>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</si>
  <si>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</si>
  <si>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</si>
  <si>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</si>
  <si>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</si>
  <si>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</si>
  <si>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</si>
  <si>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</si>
  <si>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</si>
  <si>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</si>
  <si>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</si>
  <si>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</si>
  <si>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</si>
  <si>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</si>
  <si>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</si>
  <si>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</si>
  <si>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</si>
  <si>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</si>
  <si>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</si>
  <si>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</si>
  <si>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</si>
  <si>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</si>
  <si>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</si>
  <si>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</si>
  <si>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</si>
  <si>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</si>
  <si>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</si>
  <si>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</si>
  <si>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</si>
  <si>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</si>
  <si>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</si>
  <si>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</si>
  <si>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</si>
  <si>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</si>
  <si>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</si>
  <si>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</si>
  <si>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</si>
  <si>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</si>
  <si>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</si>
  <si>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</si>
  <si>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</si>
  <si>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</si>
  <si>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</si>
  <si>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</si>
  <si>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</si>
  <si>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</si>
  <si>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</si>
  <si>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</si>
  <si>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</si>
  <si>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</si>
  <si>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</si>
  <si>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</si>
  <si>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</si>
  <si>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</si>
  <si>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</si>
  <si>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</si>
  <si>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</si>
  <si>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</si>
  <si>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</si>
  <si>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</si>
  <si>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</si>
  <si>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</si>
  <si>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</si>
  <si>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</si>
  <si>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</si>
  <si>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</si>
  <si>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</si>
  <si>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</si>
  <si>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</si>
  <si>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</si>
  <si>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</si>
  <si>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</si>
  <si>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</si>
  <si>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</si>
  <si>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</si>
  <si>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</si>
  <si>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</si>
  <si>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</si>
  <si>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</si>
  <si>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</si>
  <si>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</si>
  <si>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</si>
  <si>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</si>
  <si>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</si>
  <si>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</si>
  <si>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</si>
  <si>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</si>
  <si>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</si>
  <si>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</si>
  <si>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</si>
  <si>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</si>
  <si>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</si>
  <si>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</si>
  <si>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</si>
  <si>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</si>
  <si>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</si>
  <si>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</si>
  <si>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</si>
  <si>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</si>
  <si>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</si>
  <si>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</si>
  <si>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</si>
  <si>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</si>
  <si>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</si>
  <si>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</si>
  <si>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</si>
  <si>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</si>
  <si>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</si>
  <si>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</si>
  <si>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</si>
  <si>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</si>
  <si>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</si>
  <si>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</si>
  <si>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</si>
  <si>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</si>
  <si>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</si>
  <si>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</si>
  <si>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</si>
  <si>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</si>
  <si>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</si>
  <si>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</si>
  <si>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</si>
  <si>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</si>
  <si>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</si>
  <si>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</si>
  <si>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</si>
  <si>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</si>
  <si>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</si>
  <si>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</si>
  <si>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</si>
  <si>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</si>
  <si>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</si>
  <si>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</si>
  <si>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</si>
  <si>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</si>
  <si>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</si>
  <si>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</si>
  <si>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</si>
  <si>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</si>
  <si>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</si>
  <si>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</si>
  <si>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</si>
  <si>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</si>
  <si>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</si>
  <si>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</si>
  <si>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</si>
  <si>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</si>
  <si>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</si>
  <si>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</si>
  <si>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</si>
  <si>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</si>
  <si>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</si>
  <si>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</si>
  <si>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</si>
  <si>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</si>
  <si>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</si>
  <si>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</si>
  <si>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</si>
  <si>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</si>
  <si>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</si>
  <si>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</si>
  <si>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</si>
  <si>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</si>
  <si>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</si>
  <si>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</si>
  <si>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</si>
  <si>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</si>
  <si>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</si>
  <si>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</si>
  <si>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</si>
  <si>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</si>
  <si>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</si>
  <si>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</si>
  <si>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</si>
  <si>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</si>
  <si>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</si>
  <si>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</si>
  <si>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</si>
  <si>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</si>
  <si>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</si>
  <si>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</si>
  <si>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</si>
  <si>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</si>
  <si>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</si>
  <si>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</si>
  <si>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</si>
  <si>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</si>
  <si>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</si>
  <si>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</si>
  <si>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</si>
  <si>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</si>
  <si>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</si>
  <si>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</si>
  <si>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</si>
  <si>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</si>
  <si>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</si>
  <si>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</si>
  <si>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</si>
  <si>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</si>
  <si>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</si>
  <si>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</si>
  <si>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</si>
  <si>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</si>
  <si>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</si>
  <si>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</si>
  <si>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</si>
  <si>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</si>
  <si>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</si>
  <si>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</si>
  <si>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</si>
  <si>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</si>
  <si>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</si>
  <si>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</si>
  <si>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</si>
  <si>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</si>
  <si>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</si>
  <si>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</si>
  <si>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</si>
  <si>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</si>
  <si>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</si>
  <si>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</si>
  <si>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</si>
  <si>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</si>
  <si>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</si>
  <si>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</si>
  <si>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</si>
  <si>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</si>
  <si>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</si>
  <si>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</si>
  <si>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</si>
  <si>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</si>
  <si>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</si>
  <si>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</si>
  <si>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</si>
  <si>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</si>
  <si>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</si>
  <si>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</si>
  <si>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</si>
  <si>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</si>
  <si>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</si>
  <si>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</si>
  <si>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</si>
  <si>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</si>
  <si>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</si>
  <si>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</si>
  <si>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</si>
  <si>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</si>
  <si>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</si>
  <si>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</si>
  <si>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</si>
  <si>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</si>
  <si>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</si>
  <si>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</si>
  <si>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</si>
  <si>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</si>
  <si>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</si>
  <si>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</si>
  <si>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</si>
  <si>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</si>
  <si>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</si>
  <si>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</si>
  <si>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</si>
  <si>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</si>
  <si>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</si>
  <si>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</si>
  <si>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</si>
  <si>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</si>
  <si>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</si>
  <si>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</si>
  <si>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</si>
  <si>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</si>
  <si>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</si>
  <si>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</si>
  <si>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</si>
  <si>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</si>
  <si>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</si>
  <si>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</si>
  <si>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</si>
  <si>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</si>
  <si>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</si>
  <si>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</si>
  <si>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</si>
  <si>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</si>
  <si>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</si>
  <si>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</si>
  <si>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</si>
  <si>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</si>
  <si>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</si>
  <si>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</si>
  <si>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</si>
  <si>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</si>
  <si>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</si>
  <si>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</si>
  <si>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</si>
  <si>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</si>
  <si>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</si>
  <si>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</si>
  <si>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</si>
  <si>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</si>
  <si>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</si>
  <si>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</si>
  <si>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</si>
  <si>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</si>
  <si>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</si>
  <si>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</si>
  <si>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</si>
  <si>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</si>
  <si>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</si>
  <si>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</si>
  <si>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</si>
  <si>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</si>
  <si>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</si>
  <si>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</si>
  <si>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</si>
  <si>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</si>
  <si>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</si>
  <si>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</si>
  <si>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</si>
  <si>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</si>
  <si>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</si>
  <si>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</si>
  <si>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</si>
  <si>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</si>
  <si>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</si>
  <si>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</si>
  <si>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</si>
  <si>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</si>
  <si>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</si>
  <si>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</si>
  <si>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</si>
  <si>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</si>
  <si>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</si>
  <si>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</si>
  <si>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</si>
  <si>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</si>
  <si>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</si>
  <si>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</si>
  <si>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</si>
  <si>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</si>
  <si>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</si>
  <si>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</si>
  <si>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</si>
  <si>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</si>
  <si>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</si>
  <si>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</si>
  <si>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</si>
  <si>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</si>
  <si>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</si>
  <si>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</si>
  <si>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</si>
  <si>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</si>
  <si>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</si>
  <si>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</si>
  <si>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</si>
  <si>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</si>
  <si>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</si>
  <si>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</si>
  <si>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</si>
  <si>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</si>
  <si>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</si>
  <si>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</si>
  <si>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</si>
  <si>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</si>
  <si>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</si>
  <si>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</si>
  <si>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</si>
  <si>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</si>
  <si>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</si>
  <si>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</si>
  <si>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</si>
  <si>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</si>
  <si>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</si>
  <si>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</si>
  <si>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</si>
  <si>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</si>
  <si>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</si>
  <si>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</si>
  <si>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</si>
  <si>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</si>
  <si>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</si>
  <si>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</si>
  <si>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</si>
  <si>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</si>
  <si>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</si>
  <si>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</si>
  <si>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</si>
  <si>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</si>
  <si>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</si>
  <si>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</si>
  <si>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</si>
  <si>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</si>
  <si>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</si>
  <si>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</si>
  <si>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</si>
  <si>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</si>
  <si>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</si>
  <si>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</si>
  <si>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</si>
  <si>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</si>
  <si>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</si>
  <si>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</si>
  <si>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</si>
  <si>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</si>
  <si>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</si>
  <si>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</si>
  <si>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</si>
  <si>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</si>
  <si>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</si>
  <si>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</si>
  <si>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</si>
  <si>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</si>
  <si>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</si>
  <si>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</si>
  <si>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</si>
  <si>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</si>
  <si>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</si>
  <si>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</si>
  <si>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</si>
  <si>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</si>
  <si>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</si>
  <si>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</si>
  <si>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</si>
  <si>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</si>
  <si>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</si>
  <si>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</si>
  <si>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</si>
  <si>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</si>
  <si>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</si>
  <si>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</si>
  <si>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</si>
  <si>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</si>
  <si>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</si>
  <si>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</si>
  <si>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</si>
  <si>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</si>
  <si>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</si>
  <si>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</si>
  <si>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</si>
  <si>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</si>
  <si>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</si>
  <si>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</si>
  <si>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</si>
  <si>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</si>
  <si>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</si>
  <si>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</si>
  <si>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</si>
  <si>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</si>
  <si>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</si>
  <si>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</si>
  <si>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</si>
  <si>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</si>
  <si>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</si>
  <si>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</si>
  <si>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</si>
  <si>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</si>
  <si>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</si>
  <si>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</si>
  <si>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</si>
  <si>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</si>
  <si>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</si>
  <si>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</si>
  <si>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</si>
  <si>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</si>
  <si>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</si>
  <si>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</si>
  <si>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</si>
  <si>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</si>
  <si>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</si>
  <si>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</si>
  <si>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</si>
  <si>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</si>
  <si>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</si>
  <si>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</si>
  <si>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</si>
  <si>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</si>
  <si>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</si>
  <si>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</si>
  <si>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</si>
  <si>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</si>
  <si>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</si>
  <si>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</si>
  <si>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</si>
  <si>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</si>
  <si>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</si>
  <si>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</si>
  <si>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</si>
  <si>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</si>
  <si>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</si>
  <si>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</si>
  <si>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</si>
  <si>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</si>
  <si>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</si>
  <si>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</si>
  <si>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</si>
  <si>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</si>
  <si>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</si>
  <si>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</si>
  <si>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</si>
  <si>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</si>
  <si>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</si>
  <si>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</si>
  <si>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</si>
  <si>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</si>
  <si>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</si>
  <si>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</si>
  <si>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</si>
  <si>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</si>
  <si>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</si>
  <si>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</si>
  <si>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</si>
  <si>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</si>
  <si>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</si>
  <si>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</si>
  <si>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</si>
  <si>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</si>
  <si>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</si>
  <si>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</si>
  <si>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</si>
  <si>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</si>
  <si>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</si>
  <si>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</si>
  <si>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</si>
  <si>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</si>
  <si>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</si>
  <si>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</si>
  <si>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</si>
  <si>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</si>
  <si>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</si>
  <si>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</si>
  <si>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</si>
  <si>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</si>
  <si>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</si>
  <si>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</si>
  <si>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</si>
  <si>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</si>
  <si>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</si>
  <si>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</si>
  <si>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</si>
  <si>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</si>
  <si>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</si>
  <si>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</si>
  <si>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</si>
  <si>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</si>
  <si>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</si>
  <si>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</si>
  <si>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</si>
  <si>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</si>
  <si>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</si>
  <si>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</si>
  <si>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</si>
  <si>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</si>
  <si>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</si>
  <si>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</si>
  <si>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</si>
  <si>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</si>
  <si>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</si>
  <si>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</si>
  <si>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</si>
  <si>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</si>
  <si>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</si>
  <si>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</si>
  <si>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</si>
  <si>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</si>
  <si>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</si>
  <si>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</si>
  <si>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</si>
  <si>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</si>
  <si>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</si>
  <si>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</si>
  <si>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</si>
  <si>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</si>
  <si>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</si>
  <si>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</si>
  <si>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</si>
  <si>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</si>
  <si>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</si>
  <si>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</si>
  <si>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</si>
  <si>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</si>
  <si>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</si>
  <si>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</si>
  <si>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</si>
  <si>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</si>
  <si>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</si>
  <si>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</si>
  <si>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</si>
  <si>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</si>
  <si>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</si>
  <si>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</si>
  <si>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</si>
  <si>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</si>
  <si>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</si>
  <si>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</si>
  <si>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</si>
  <si>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</si>
  <si>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</si>
  <si>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</si>
  <si>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</si>
  <si>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</si>
  <si>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</si>
  <si>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</si>
  <si>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</si>
  <si>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</si>
  <si>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</si>
  <si>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</si>
  <si>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</si>
  <si>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</si>
  <si>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</si>
  <si>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</si>
  <si>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</si>
  <si>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</si>
  <si>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</si>
  <si>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</si>
  <si>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</si>
  <si>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</si>
  <si>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</si>
  <si>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</si>
  <si>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</si>
  <si>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</si>
  <si>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</si>
  <si>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</si>
  <si>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</si>
  <si>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</si>
  <si>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</si>
  <si>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</si>
  <si>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</si>
  <si>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</si>
  <si>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</si>
  <si>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</si>
  <si>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</si>
  <si>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</si>
  <si>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</si>
  <si>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</si>
  <si>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</si>
  <si>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</si>
  <si>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</si>
  <si>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</si>
  <si>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</si>
  <si>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</si>
  <si>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</si>
  <si>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</si>
  <si>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</si>
  <si>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</si>
  <si>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</si>
  <si>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</si>
  <si>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</si>
  <si>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</si>
  <si>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</si>
  <si>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</si>
  <si>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</si>
  <si>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</si>
  <si>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</si>
  <si>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</si>
  <si>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</si>
  <si>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</si>
  <si>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</si>
  <si>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</si>
  <si>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</si>
  <si>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</si>
  <si>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</si>
  <si>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</si>
  <si>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</si>
  <si>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</si>
  <si>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</si>
  <si>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</si>
  <si>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</si>
  <si>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</si>
  <si>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</si>
  <si>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</si>
  <si>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</si>
  <si>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</si>
  <si>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</si>
  <si>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</si>
  <si>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</si>
  <si>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</si>
  <si>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</si>
  <si>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</si>
  <si>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</si>
  <si>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</si>
  <si>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</si>
  <si>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</si>
  <si>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</si>
  <si>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</si>
  <si>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</si>
  <si>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</si>
  <si>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</si>
  <si>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</si>
  <si>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</si>
  <si>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</si>
  <si>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</si>
  <si>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</si>
  <si>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</si>
  <si>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</si>
  <si>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</si>
  <si>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</si>
  <si>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</si>
  <si>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</si>
  <si>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</si>
  <si>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</si>
  <si>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</si>
  <si>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</si>
  <si>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</si>
  <si>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</si>
  <si>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</si>
  <si>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</si>
  <si>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</si>
  <si>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</si>
  <si>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</si>
  <si>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</si>
  <si>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</si>
  <si>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</si>
  <si>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</si>
  <si>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</si>
  <si>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</si>
  <si>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</si>
  <si>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</si>
  <si>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</si>
  <si>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</si>
  <si>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</si>
  <si>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</si>
  <si>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</si>
  <si>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</si>
  <si>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</si>
  <si>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</si>
  <si>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</si>
  <si>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</si>
  <si>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</si>
  <si>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</si>
  <si>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</si>
  <si>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</si>
  <si>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</si>
  <si>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</si>
  <si>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</si>
  <si>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</si>
  <si>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</si>
  <si>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</si>
  <si>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</si>
  <si>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</si>
  <si>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</si>
  <si>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</si>
  <si>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</si>
  <si>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</si>
  <si>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</si>
  <si>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</si>
  <si>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</si>
  <si>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</si>
  <si>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</si>
  <si>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</si>
  <si>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</si>
  <si>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</si>
  <si>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</si>
  <si>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</si>
  <si>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</si>
  <si>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</si>
  <si>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</si>
  <si>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</si>
  <si>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</si>
  <si>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</si>
  <si>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</si>
  <si>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</si>
  <si>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</si>
  <si>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</si>
  <si>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</si>
  <si>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</si>
  <si>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</si>
  <si>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</si>
  <si>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</si>
  <si>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</si>
  <si>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</si>
  <si>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</si>
  <si>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</si>
  <si>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</si>
  <si>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</si>
  <si>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</si>
  <si>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</si>
  <si>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</si>
  <si>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</si>
  <si>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</si>
  <si>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</si>
  <si>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</si>
  <si>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</si>
  <si>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</si>
  <si>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</si>
  <si>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</si>
  <si>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</si>
  <si>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</si>
  <si>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</si>
  <si>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</si>
  <si>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</si>
  <si>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</si>
  <si>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</si>
  <si>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</si>
  <si>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</si>
  <si>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</si>
  <si>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</si>
  <si>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</si>
  <si>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</si>
  <si>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</si>
  <si>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</si>
  <si>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</si>
  <si>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</si>
  <si>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</si>
  <si>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</si>
  <si>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</si>
  <si>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</si>
  <si>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</si>
  <si>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</si>
  <si>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</si>
  <si>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</si>
  <si>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</si>
  <si>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</si>
  <si>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</si>
  <si>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</si>
  <si>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</si>
  <si>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</si>
  <si>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</si>
  <si>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</si>
  <si>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</si>
  <si>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</si>
  <si>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</si>
  <si>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</si>
  <si>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</si>
  <si>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</si>
  <si>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</si>
  <si>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</si>
  <si>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</si>
  <si>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</si>
  <si>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</si>
  <si>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</si>
  <si>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</si>
  <si>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</si>
  <si>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</si>
  <si>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</si>
  <si>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</si>
  <si>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</si>
  <si>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</si>
  <si>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</si>
  <si>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</si>
  <si>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</si>
  <si>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</si>
  <si>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</si>
  <si>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</si>
  <si>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</si>
  <si>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</si>
  <si>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</si>
  <si>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</si>
  <si>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</si>
  <si>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</si>
  <si>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</si>
  <si>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</si>
  <si>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</si>
  <si>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</si>
  <si>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</si>
  <si>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</si>
  <si>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</si>
  <si>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</si>
  <si>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</si>
  <si>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</si>
  <si>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</si>
  <si>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</si>
  <si>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</si>
  <si>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</si>
  <si>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</si>
  <si>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</si>
  <si>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</si>
  <si>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</si>
  <si>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</si>
  <si>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</si>
  <si>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</si>
  <si>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</si>
  <si>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</si>
  <si>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</si>
  <si>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</si>
  <si>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</si>
  <si>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</si>
  <si>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</si>
  <si>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</si>
  <si>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</si>
  <si>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</si>
  <si>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</si>
  <si>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</si>
  <si>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</si>
  <si>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</si>
  <si>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</si>
  <si>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</si>
  <si>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</si>
  <si>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</si>
  <si>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</si>
  <si>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</si>
  <si>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</si>
  <si>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</si>
  <si>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</si>
  <si>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</si>
  <si>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</si>
  <si>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</si>
  <si>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</si>
  <si>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</si>
  <si>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</si>
  <si>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</si>
  <si>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</si>
  <si>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</si>
  <si>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</si>
  <si>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</si>
  <si>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</si>
  <si>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</si>
  <si>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</si>
  <si>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</si>
  <si>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</si>
  <si>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</si>
  <si>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</si>
  <si>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</si>
  <si>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</si>
  <si>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</si>
  <si>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</si>
  <si>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</si>
  <si>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</si>
  <si>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</si>
  <si>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</si>
  <si>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</si>
  <si>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</si>
  <si>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</si>
  <si>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</si>
  <si>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</si>
  <si>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</si>
  <si>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</si>
  <si>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</si>
  <si>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</si>
  <si>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</si>
  <si>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</si>
  <si>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</si>
  <si>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</si>
  <si>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</si>
  <si>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</si>
  <si>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</si>
  <si>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</si>
  <si>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</si>
  <si>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</si>
  <si>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</si>
  <si>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</si>
  <si>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</si>
  <si>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</si>
  <si>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</si>
  <si>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</si>
  <si>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</si>
  <si>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</si>
  <si>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</si>
  <si>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</si>
  <si>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</si>
  <si>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</si>
  <si>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</si>
  <si>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</si>
  <si>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</si>
  <si>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</si>
  <si>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</si>
  <si>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</si>
  <si>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</si>
  <si>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</si>
  <si>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</si>
  <si>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</si>
  <si>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</si>
  <si>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</si>
  <si>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</si>
  <si>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</si>
  <si>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</si>
  <si>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</si>
  <si>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</si>
  <si>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</si>
  <si>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</si>
  <si>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</si>
  <si>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</si>
  <si>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</si>
  <si>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</si>
  <si>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</si>
  <si>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</si>
  <si>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</si>
  <si>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</si>
  <si>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</si>
  <si>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</si>
  <si>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</si>
  <si>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</si>
  <si>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</si>
  <si>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</si>
  <si>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</si>
  <si>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</si>
  <si>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</si>
  <si>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</si>
  <si>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</si>
  <si>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</si>
  <si>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</si>
  <si>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</si>
  <si>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</si>
  <si>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</si>
  <si>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</si>
  <si>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</si>
  <si>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</si>
  <si>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</si>
  <si>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</si>
  <si>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</si>
  <si>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</si>
  <si>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</si>
  <si>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</si>
  <si>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</si>
  <si>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</si>
  <si>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</si>
  <si>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</si>
  <si>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</si>
  <si>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</si>
  <si>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</si>
  <si>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</si>
  <si>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</si>
  <si>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</si>
  <si>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</si>
  <si>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</si>
  <si>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</si>
  <si>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</si>
  <si>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</si>
  <si>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</si>
  <si>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</si>
  <si>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</si>
  <si>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</si>
  <si>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</si>
  <si>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</si>
  <si>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</si>
  <si>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</si>
  <si>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</si>
  <si>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</si>
  <si>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</si>
  <si>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</si>
  <si>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</si>
  <si>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</si>
  <si>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</si>
  <si>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</si>
  <si>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</si>
  <si>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</si>
  <si>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</si>
  <si>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</si>
  <si>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</si>
  <si>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</si>
  <si>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</si>
  <si>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</si>
  <si>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</si>
  <si>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</si>
  <si>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</si>
  <si>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</si>
  <si>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</si>
  <si>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</si>
  <si>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</si>
  <si>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</si>
  <si>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</si>
  <si>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</si>
  <si>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</si>
  <si>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</si>
  <si>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</si>
  <si>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</si>
  <si>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</si>
  <si>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</si>
  <si>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</si>
  <si>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</si>
  <si>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</si>
  <si>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</si>
  <si>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</si>
  <si>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</si>
  <si>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</si>
  <si>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</si>
  <si>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</si>
  <si>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</si>
  <si>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</si>
  <si>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</si>
  <si>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</si>
  <si>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</si>
  <si>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</si>
  <si>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</si>
  <si>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</si>
  <si>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</si>
  <si>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</si>
  <si>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</si>
  <si>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</si>
  <si>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</si>
  <si>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</si>
  <si>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</si>
  <si>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</si>
  <si>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</si>
  <si>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</si>
  <si>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</si>
  <si>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</si>
  <si>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</si>
  <si>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</si>
  <si>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</si>
  <si>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</si>
  <si>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</si>
  <si>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</si>
  <si>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</si>
  <si>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</si>
  <si>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</si>
  <si>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</si>
  <si>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</si>
  <si>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</si>
  <si>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</si>
  <si>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</si>
  <si>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</si>
  <si>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</si>
  <si>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</si>
  <si>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</si>
  <si>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</si>
  <si>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</si>
  <si>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</si>
  <si>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</si>
  <si>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</si>
  <si>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</si>
  <si>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</si>
  <si>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</si>
  <si>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</si>
  <si>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</si>
  <si>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</si>
  <si>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</si>
  <si>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</si>
  <si>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</si>
  <si>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</si>
  <si>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</si>
  <si>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</si>
  <si>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</si>
  <si>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</si>
  <si>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</si>
  <si>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</si>
  <si>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</si>
  <si>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</si>
  <si>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</si>
  <si>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</si>
  <si>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</si>
  <si>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</si>
  <si>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</si>
  <si>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</si>
  <si>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</si>
  <si>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</si>
  <si>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</si>
  <si>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</si>
  <si>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</si>
  <si>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</si>
  <si>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</si>
  <si>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</si>
  <si>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</si>
  <si>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</si>
  <si>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</si>
  <si>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</si>
  <si>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</si>
  <si>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</si>
  <si>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</si>
  <si>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</si>
  <si>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</si>
  <si>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</si>
  <si>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</si>
  <si>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</si>
  <si>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</si>
  <si>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</si>
  <si>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</si>
  <si>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</si>
  <si>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</si>
  <si>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</si>
  <si>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</si>
  <si>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</si>
  <si>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</si>
  <si>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</si>
  <si>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</si>
  <si>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</si>
  <si>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</si>
  <si>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</si>
  <si>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</si>
  <si>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</si>
  <si>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</si>
  <si>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</si>
  <si>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</si>
  <si>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</si>
  <si>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</si>
  <si>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</si>
  <si>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</si>
  <si>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</si>
  <si>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</si>
  <si>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</si>
  <si>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</si>
  <si>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</si>
  <si>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</si>
  <si>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</si>
  <si>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</si>
  <si>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</si>
  <si>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</si>
  <si>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</si>
  <si>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</si>
  <si>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</si>
  <si>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</si>
  <si>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</si>
  <si>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</si>
  <si>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</si>
  <si>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</si>
  <si>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</si>
  <si>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</si>
  <si>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</si>
  <si>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</si>
  <si>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</si>
  <si>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</si>
  <si>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</si>
  <si>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</si>
  <si>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</si>
  <si>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</si>
  <si>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</si>
  <si>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</si>
  <si>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</si>
  <si>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</si>
  <si>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</si>
  <si>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</si>
  <si>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</si>
  <si>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</si>
  <si>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</si>
  <si>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</si>
  <si>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</si>
  <si>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</si>
  <si>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</si>
  <si>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</si>
  <si>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</si>
  <si>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</si>
  <si>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</si>
  <si>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</si>
  <si>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</si>
  <si>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</si>
  <si>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</si>
  <si>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</si>
  <si>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</si>
  <si>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</si>
  <si>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</si>
  <si>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</si>
  <si>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</si>
  <si>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</si>
  <si>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</si>
  <si>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</si>
  <si>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</si>
  <si>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</si>
  <si>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</si>
  <si>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</si>
  <si>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</si>
  <si>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</si>
  <si>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</si>
  <si>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</si>
  <si>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</si>
  <si>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</si>
  <si>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</si>
  <si>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</si>
  <si>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</si>
  <si>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</si>
  <si>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</si>
  <si>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</si>
  <si>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</si>
  <si>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</si>
  <si>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</si>
  <si>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</si>
  <si>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</si>
  <si>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</si>
  <si>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</si>
  <si>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</si>
  <si>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</si>
  <si>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</si>
  <si>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</si>
  <si>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</si>
  <si>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</si>
  <si>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</si>
  <si>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</si>
  <si>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</si>
  <si>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</si>
  <si>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</si>
  <si>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</si>
  <si>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</si>
  <si>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</si>
  <si>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</si>
  <si>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</si>
  <si>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</si>
  <si>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</si>
  <si>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</si>
  <si>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</si>
  <si>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</si>
  <si>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</si>
  <si>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</si>
  <si>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</si>
  <si>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</si>
  <si>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</si>
  <si>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</si>
  <si>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</si>
  <si>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</si>
  <si>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</si>
  <si>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</si>
  <si>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</si>
  <si>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</si>
  <si>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</si>
  <si>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</si>
  <si>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</si>
  <si>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</si>
  <si>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</si>
  <si>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</si>
  <si>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</si>
  <si>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</si>
  <si>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</si>
  <si>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</si>
  <si>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</si>
  <si>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</si>
  <si>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</si>
  <si>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</si>
  <si>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</si>
  <si>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</si>
  <si>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</si>
  <si>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</si>
  <si>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</si>
  <si>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</si>
  <si>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</si>
  <si>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</si>
  <si>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</si>
  <si>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</si>
  <si>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</si>
  <si>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</si>
  <si>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</si>
  <si>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</si>
  <si>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</si>
  <si>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</si>
  <si>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</si>
  <si>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</si>
  <si>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</si>
  <si>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</si>
  <si>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</si>
  <si>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</si>
  <si>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</si>
  <si>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</si>
  <si>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</si>
  <si>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</si>
  <si>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</si>
  <si>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</si>
  <si>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</si>
  <si>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</si>
  <si>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</si>
  <si>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</si>
  <si>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</si>
  <si>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</si>
  <si>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</si>
  <si>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</si>
  <si>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</si>
  <si>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</si>
  <si>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</si>
  <si>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</si>
  <si>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</si>
  <si>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</si>
  <si>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</si>
  <si>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</si>
  <si>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</si>
  <si>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</si>
  <si>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</si>
  <si>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</si>
  <si>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</si>
  <si>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</si>
  <si>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</si>
  <si>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</si>
  <si>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</si>
  <si>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</si>
  <si>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</si>
  <si>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</si>
  <si>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</si>
  <si>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</si>
  <si>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</si>
  <si>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</si>
  <si>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</si>
  <si>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</si>
  <si>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</si>
  <si>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</si>
  <si>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</si>
  <si>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</si>
  <si>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</si>
  <si>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</si>
  <si>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</si>
  <si>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</si>
  <si>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</si>
  <si>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</si>
  <si>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</si>
  <si>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</si>
  <si>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</si>
  <si>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</si>
  <si>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</si>
  <si>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</si>
  <si>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</si>
  <si>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</si>
  <si>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</si>
  <si>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</si>
  <si>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</si>
  <si>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</si>
  <si>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</si>
  <si>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</si>
  <si>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</si>
  <si>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</si>
  <si>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</si>
  <si>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</si>
  <si>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</si>
  <si>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</si>
  <si>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</si>
  <si>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</si>
  <si>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</si>
  <si>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</si>
  <si>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</si>
  <si>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</si>
  <si>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</si>
  <si>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</si>
  <si>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</si>
  <si>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</si>
  <si>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</si>
  <si>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</si>
  <si>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</si>
  <si>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</si>
  <si>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</si>
  <si>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</si>
  <si>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</si>
  <si>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</si>
  <si>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</si>
  <si>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</si>
  <si>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</si>
  <si>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</si>
  <si>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</si>
  <si>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</si>
  <si>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</si>
  <si>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</si>
  <si>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</si>
  <si>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</si>
  <si>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</si>
  <si>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</si>
  <si>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</si>
  <si>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</si>
  <si>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</si>
  <si>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</si>
  <si>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</si>
  <si>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</si>
  <si>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</si>
  <si>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</si>
  <si>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</si>
  <si>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</si>
  <si>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</si>
  <si>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</si>
  <si>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</si>
  <si>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</si>
  <si>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</si>
  <si>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</si>
  <si>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</si>
  <si>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</si>
  <si>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</si>
  <si>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</si>
  <si>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</si>
  <si>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</si>
  <si>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</si>
  <si>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</si>
  <si>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</si>
  <si>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</si>
  <si>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</si>
  <si>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</si>
  <si>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</si>
  <si>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</si>
  <si>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</si>
  <si>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</si>
  <si>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</si>
  <si>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</si>
  <si>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</si>
  <si>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</si>
  <si>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</si>
  <si>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</si>
  <si>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</si>
  <si>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</si>
  <si>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</si>
  <si>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</si>
  <si>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</si>
  <si>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</si>
  <si>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</si>
  <si>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</si>
  <si>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</si>
  <si>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</si>
  <si>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</si>
  <si>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</si>
  <si>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</si>
  <si>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</si>
  <si>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</si>
  <si>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</si>
  <si>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</si>
  <si>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</si>
  <si>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</si>
  <si>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</si>
  <si>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</si>
  <si>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</si>
  <si>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</si>
  <si>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</si>
  <si>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</si>
  <si>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</si>
  <si>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</si>
  <si>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</si>
  <si>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</si>
  <si>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</si>
  <si>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</si>
  <si>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</si>
  <si>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</si>
  <si>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</si>
  <si>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</si>
  <si>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</si>
  <si>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</si>
  <si>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</si>
  <si>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</si>
  <si>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</si>
  <si>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</si>
  <si>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</si>
  <si>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</si>
  <si>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</si>
  <si>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</si>
  <si>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</si>
  <si>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</si>
  <si>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</si>
  <si>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</si>
  <si>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</si>
  <si>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</si>
  <si>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</si>
  <si>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</si>
  <si>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</si>
  <si>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</si>
  <si>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</si>
  <si>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</si>
  <si>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</si>
  <si>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</si>
  <si>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</si>
  <si>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</si>
  <si>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</si>
  <si>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</si>
  <si>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</si>
  <si>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</si>
  <si>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</si>
  <si>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</si>
  <si>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</si>
  <si>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</si>
  <si>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</si>
  <si>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</si>
  <si>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</si>
  <si>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</si>
  <si>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</si>
  <si>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</si>
  <si>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</si>
  <si>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</si>
  <si>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</si>
  <si>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</si>
  <si>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</si>
  <si>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</si>
  <si>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</si>
  <si>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</si>
  <si>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</si>
  <si>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</si>
  <si>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</si>
  <si>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</si>
  <si>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</si>
  <si>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</si>
  <si>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</si>
  <si>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</si>
  <si>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</si>
  <si>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</si>
  <si>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</si>
  <si>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</si>
  <si>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</si>
  <si>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</si>
  <si>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</si>
  <si>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</si>
  <si>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</si>
  <si>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</si>
  <si>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</si>
  <si>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</si>
  <si>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</si>
  <si>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</si>
  <si>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</si>
  <si>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</si>
  <si>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</si>
  <si>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</si>
  <si>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</si>
  <si>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</si>
  <si>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</si>
  <si>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</si>
  <si>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</si>
  <si>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</si>
  <si>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</si>
  <si>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</si>
  <si>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</si>
  <si>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</si>
  <si>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</si>
  <si>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</si>
  <si>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</si>
  <si>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</si>
  <si>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</si>
  <si>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</si>
  <si>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</si>
  <si>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</si>
  <si>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</si>
  <si>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</si>
  <si>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</si>
  <si>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</si>
  <si>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</si>
  <si>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</si>
  <si>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</si>
  <si>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</si>
  <si>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</si>
  <si>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</si>
  <si>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</si>
  <si>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</si>
  <si>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</si>
  <si>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</si>
  <si>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</si>
  <si>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</si>
  <si>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</si>
  <si>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</si>
  <si>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</si>
  <si>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</si>
  <si>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</si>
  <si>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</si>
  <si>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</si>
  <si>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</si>
  <si>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</si>
  <si>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</si>
  <si>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</si>
  <si>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</si>
  <si>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</si>
  <si>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</si>
  <si>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</si>
  <si>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</si>
  <si>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</si>
  <si>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</si>
  <si>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</si>
  <si>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</si>
  <si>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</si>
  <si>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</si>
  <si>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</si>
  <si>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</si>
  <si>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</si>
  <si>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</si>
  <si>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</si>
  <si>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</si>
  <si>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</si>
  <si>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</si>
  <si>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</si>
  <si>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</si>
  <si>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</si>
  <si>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</si>
  <si>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</si>
  <si>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</si>
  <si>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</si>
  <si>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</si>
  <si>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</si>
  <si>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</si>
  <si>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</si>
  <si>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</si>
  <si>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</si>
  <si>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</si>
  <si>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</si>
  <si>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</si>
  <si>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</si>
  <si>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</si>
  <si>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</si>
  <si>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</si>
  <si>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</si>
  <si>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</si>
  <si>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</si>
  <si>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</si>
  <si>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</si>
  <si>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</si>
  <si>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</si>
  <si>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</si>
  <si>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</si>
  <si>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</si>
  <si>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</si>
  <si>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</si>
  <si>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</si>
  <si>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</si>
  <si>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</si>
  <si>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</si>
  <si>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</si>
  <si>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</si>
  <si>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</si>
  <si>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</si>
  <si>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</si>
  <si>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</si>
  <si>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</si>
  <si>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</si>
  <si>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</si>
  <si>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</si>
  <si>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</si>
  <si>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</si>
  <si>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</si>
  <si>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</si>
  <si>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</si>
  <si>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</si>
  <si>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</si>
  <si>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</si>
  <si>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</si>
  <si>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</si>
  <si>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</si>
  <si>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</si>
  <si>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</si>
  <si>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</si>
  <si>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</si>
  <si>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</si>
  <si>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</si>
  <si>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</si>
  <si>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</si>
  <si>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</si>
  <si>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</si>
  <si>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</si>
  <si>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</si>
  <si>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</si>
  <si>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</si>
  <si>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</si>
  <si>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</si>
  <si>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</si>
  <si>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</si>
  <si>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</si>
  <si>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</si>
  <si>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</si>
  <si>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</si>
  <si>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</si>
  <si>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</si>
  <si>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</si>
  <si>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</si>
  <si>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</si>
  <si>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</si>
  <si>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</si>
  <si>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</si>
  <si>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</si>
  <si>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</si>
  <si>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</si>
  <si>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</si>
  <si>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</si>
  <si>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</si>
  <si>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</si>
  <si>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</si>
  <si>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</si>
  <si>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</si>
  <si>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</si>
  <si>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</si>
  <si>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</si>
  <si>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</si>
  <si>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</si>
  <si>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</si>
  <si>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</si>
  <si>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</si>
  <si>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</si>
  <si>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</si>
  <si>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</si>
  <si>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</si>
  <si>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</si>
  <si>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</si>
  <si>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</si>
  <si>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</si>
  <si>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</si>
  <si>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</si>
  <si>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</si>
  <si>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</si>
  <si>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</si>
  <si>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</si>
  <si>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</si>
  <si>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</si>
  <si>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</si>
  <si>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</si>
  <si>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</si>
  <si>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</si>
  <si>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</si>
  <si>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</si>
  <si>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</si>
  <si>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</si>
  <si>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</si>
  <si>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</si>
  <si>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</si>
  <si>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</si>
  <si>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</si>
  <si>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</si>
  <si>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</si>
  <si>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</si>
  <si>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</si>
  <si>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</si>
  <si>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</si>
  <si>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</si>
  <si>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</si>
  <si>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</si>
  <si>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</si>
  <si>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</si>
  <si>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</si>
  <si>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</si>
  <si>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</si>
  <si>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</si>
  <si>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</si>
  <si>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</si>
  <si>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</si>
  <si>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</si>
  <si>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</si>
  <si>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</si>
  <si>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</si>
  <si>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</si>
  <si>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</si>
  <si>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</si>
  <si>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</si>
  <si>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</si>
  <si>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</si>
  <si>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</si>
  <si>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</si>
  <si>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</si>
  <si>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</si>
  <si>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</si>
  <si>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</si>
  <si>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</si>
  <si>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</si>
  <si>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</si>
  <si>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</si>
  <si>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</si>
  <si>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</si>
  <si>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</si>
  <si>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</si>
  <si>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</si>
  <si>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</si>
  <si>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</si>
  <si>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</si>
  <si>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</si>
  <si>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</si>
  <si>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</si>
  <si>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</si>
  <si>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</si>
  <si>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</si>
  <si>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</si>
  <si>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</si>
  <si>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</si>
  <si>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</si>
  <si>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</si>
  <si>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</si>
  <si>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</si>
  <si>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</si>
  <si>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</si>
  <si>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</si>
  <si>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</si>
  <si>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</si>
  <si>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</si>
  <si>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</si>
  <si>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</si>
  <si>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</si>
  <si>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</si>
  <si>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</si>
  <si>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</si>
  <si>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</si>
  <si>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</si>
  <si>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</si>
  <si>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</si>
  <si>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</si>
  <si>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</si>
  <si>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</si>
  <si>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</si>
  <si>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</si>
  <si>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</si>
  <si>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</si>
  <si>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</si>
  <si>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</si>
  <si>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</si>
  <si>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</si>
  <si>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</si>
  <si>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</si>
  <si>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</si>
  <si>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</si>
  <si>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</si>
  <si>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</si>
  <si>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</si>
  <si>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</si>
  <si>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</si>
  <si>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</si>
  <si>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</si>
  <si>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</si>
  <si>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</si>
  <si>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</si>
  <si>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</si>
  <si>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</si>
  <si>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</si>
  <si>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</si>
  <si>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</si>
  <si>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</si>
  <si>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</si>
  <si>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</si>
  <si>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</si>
  <si>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</si>
  <si>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</si>
  <si>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</si>
  <si>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</si>
  <si>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</si>
  <si>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</si>
  <si>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</si>
  <si>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</si>
  <si>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</si>
  <si>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</si>
  <si>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</si>
  <si>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</si>
  <si>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</si>
  <si>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</si>
  <si>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</si>
  <si>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</si>
  <si>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</si>
  <si>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</si>
  <si>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</si>
  <si>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</si>
  <si>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</si>
  <si>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</si>
  <si>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</si>
  <si>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</si>
  <si>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</si>
  <si>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</si>
  <si>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</si>
  <si>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</si>
  <si>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</si>
  <si>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</si>
  <si>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</si>
  <si>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</si>
  <si>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</si>
  <si>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</si>
  <si>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</si>
  <si>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</si>
  <si>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</si>
  <si>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</si>
  <si>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</si>
  <si>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</si>
  <si>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</si>
  <si>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</si>
  <si>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</si>
  <si>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</si>
  <si>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</si>
  <si>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</si>
  <si>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</si>
  <si>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</si>
  <si>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</si>
  <si>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</si>
  <si>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</si>
  <si>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</si>
  <si>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</si>
  <si>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</si>
  <si>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</si>
  <si>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</si>
  <si>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</si>
  <si>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</si>
  <si>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</si>
  <si>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</si>
  <si>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</si>
  <si>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</si>
  <si>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</si>
  <si>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</si>
  <si>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</si>
  <si>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</si>
  <si>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</si>
  <si>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</si>
  <si>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</si>
  <si>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</si>
  <si>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</si>
  <si>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</si>
  <si>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</si>
  <si>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</si>
  <si>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</si>
  <si>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</si>
  <si>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</si>
  <si>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</si>
  <si>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</si>
  <si>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</si>
  <si>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</si>
  <si>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</si>
  <si>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</si>
  <si>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</si>
  <si>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</si>
  <si>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</si>
  <si>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</si>
  <si>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</si>
  <si>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</si>
  <si>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</si>
  <si>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</si>
  <si>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</si>
  <si>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</si>
  <si>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</si>
  <si>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</si>
  <si>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</si>
  <si>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</si>
  <si>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</si>
  <si>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</si>
  <si>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</si>
  <si>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</si>
  <si>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</si>
  <si>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</si>
  <si>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</si>
  <si>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</si>
  <si>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</si>
  <si>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</si>
  <si>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</si>
  <si>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</si>
  <si>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</si>
  <si>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</si>
  <si>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</si>
  <si>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</si>
  <si>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</si>
  <si>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</si>
  <si>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</si>
  <si>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</si>
  <si>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</si>
  <si>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</si>
  <si>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</si>
  <si>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</si>
  <si>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</si>
  <si>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</si>
  <si>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</si>
  <si>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</si>
  <si>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</si>
  <si>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</si>
  <si>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</si>
  <si>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</si>
  <si>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</si>
  <si>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</si>
  <si>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</si>
  <si>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</si>
  <si>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</si>
  <si>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</si>
  <si>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</si>
  <si>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</si>
  <si>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</si>
  <si>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</si>
  <si>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</si>
  <si>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</si>
  <si>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</si>
  <si>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</si>
  <si>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</si>
  <si>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</si>
  <si>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</si>
  <si>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</si>
  <si>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</si>
  <si>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</si>
  <si>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</si>
  <si>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</si>
  <si>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</si>
  <si>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</si>
  <si>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</si>
  <si>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</si>
  <si>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</si>
  <si>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</si>
  <si>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</si>
  <si>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</si>
  <si>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</si>
  <si>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</si>
  <si>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</si>
  <si>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</si>
  <si>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</si>
  <si>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</si>
  <si>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</si>
  <si>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</si>
  <si>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</si>
  <si>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</si>
  <si>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</si>
  <si>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</si>
  <si>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</si>
  <si>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</si>
  <si>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</si>
  <si>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</si>
  <si>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</si>
  <si>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</si>
  <si>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</si>
  <si>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</si>
  <si>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</si>
  <si>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</si>
  <si>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</si>
  <si>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</si>
  <si>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</si>
  <si>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</si>
  <si>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</si>
  <si>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</si>
  <si>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</si>
  <si>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</si>
  <si>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</si>
  <si>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</si>
  <si>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</si>
  <si>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</si>
  <si>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</si>
  <si>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</si>
  <si>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</si>
  <si>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</si>
  <si>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</si>
  <si>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</si>
  <si>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</si>
  <si>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</si>
  <si>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</si>
  <si>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</si>
  <si>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</si>
  <si>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</si>
  <si>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</si>
  <si>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</si>
  <si>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</si>
  <si>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</si>
  <si>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</si>
  <si>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</si>
  <si>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</si>
  <si>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</si>
  <si>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</si>
  <si>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</si>
  <si>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</si>
  <si>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</si>
  <si>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</si>
  <si>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</si>
  <si>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</si>
  <si>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</si>
  <si>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</si>
  <si>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</si>
  <si>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</si>
  <si>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</si>
  <si>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</si>
  <si>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</si>
  <si>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</si>
  <si>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</si>
  <si>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</si>
  <si>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</si>
  <si>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</si>
  <si>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</si>
  <si>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</si>
  <si>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</si>
  <si>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</si>
  <si>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</si>
  <si>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</si>
  <si>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</si>
  <si>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</si>
  <si>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</si>
  <si>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</si>
  <si>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</si>
  <si>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</si>
  <si>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</si>
  <si>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</si>
  <si>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</si>
  <si>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</si>
  <si>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</si>
  <si>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</si>
  <si>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</si>
  <si>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</si>
  <si>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</si>
  <si>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</si>
  <si>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</si>
  <si>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</si>
  <si>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</si>
  <si>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</si>
  <si>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</si>
  <si>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</si>
  <si>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</si>
  <si>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</si>
  <si>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</si>
  <si>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</si>
  <si>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</si>
  <si>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</si>
  <si>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</si>
  <si>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</si>
  <si>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</si>
  <si>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</si>
  <si>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</si>
  <si>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</si>
  <si>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</si>
  <si>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</si>
  <si>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</si>
  <si>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</si>
  <si>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</si>
  <si>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</si>
  <si>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</si>
  <si>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</si>
  <si>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</si>
  <si>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</si>
  <si>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</si>
  <si>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</si>
  <si>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</si>
  <si>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</si>
  <si>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</si>
  <si>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</si>
  <si>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</si>
  <si>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</si>
  <si>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</si>
  <si>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</si>
  <si>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</si>
  <si>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</si>
  <si>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</si>
  <si>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</si>
  <si>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</si>
  <si>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</si>
  <si>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</si>
  <si>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</si>
  <si>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</si>
  <si>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</si>
  <si>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</si>
  <si>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</si>
  <si>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</si>
  <si>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</si>
  <si>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</si>
  <si>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</si>
  <si>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</si>
  <si>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</si>
  <si>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</si>
  <si>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</si>
  <si>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</si>
  <si>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</si>
  <si>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</si>
  <si>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</si>
  <si>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</si>
  <si>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</si>
  <si>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</si>
  <si>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</si>
  <si>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</si>
  <si>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</si>
  <si>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</si>
  <si>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</si>
  <si>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</si>
  <si>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</si>
  <si>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</si>
  <si>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</si>
  <si>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</si>
  <si>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</si>
  <si>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</si>
  <si>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</si>
  <si>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</si>
  <si>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</si>
  <si>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</si>
  <si>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</si>
  <si>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</si>
  <si>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</si>
  <si>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</si>
  <si>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</si>
  <si>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</si>
  <si>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</si>
  <si>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</si>
  <si>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</si>
  <si>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</si>
  <si>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</si>
  <si>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</si>
  <si>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</si>
  <si>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</si>
  <si>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</si>
  <si>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</si>
  <si>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</si>
  <si>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</si>
  <si>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</si>
  <si>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</si>
  <si>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</si>
  <si>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</si>
  <si>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</si>
  <si>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</si>
  <si>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</si>
  <si>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</si>
  <si>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</si>
  <si>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</si>
  <si>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</si>
  <si>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</si>
  <si>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</si>
  <si>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</si>
  <si>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</si>
  <si>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</si>
  <si>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</si>
  <si>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</si>
  <si>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</si>
  <si>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</si>
  <si>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</si>
  <si>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</si>
  <si>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</si>
  <si>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</si>
  <si>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</si>
  <si>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</si>
  <si>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</si>
  <si>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</si>
  <si>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</si>
  <si>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</si>
  <si>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</si>
  <si>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</si>
  <si>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</si>
  <si>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</si>
  <si>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</si>
  <si>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</si>
  <si>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</si>
  <si>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</si>
  <si>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</si>
  <si>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</si>
  <si>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</si>
  <si>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</si>
  <si>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</si>
  <si>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</si>
  <si>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</si>
  <si>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</si>
  <si>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</si>
  <si>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</si>
  <si>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</si>
  <si>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</si>
  <si>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</si>
  <si>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</si>
  <si>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</si>
  <si>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</si>
  <si>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</si>
  <si>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</si>
  <si>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</si>
  <si>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</si>
  <si>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</si>
  <si>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</si>
  <si>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</si>
  <si>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</si>
  <si>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</si>
  <si>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</si>
  <si>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</si>
  <si>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</si>
  <si>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</si>
  <si>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</si>
  <si>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</si>
  <si>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</si>
  <si>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</si>
  <si>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</si>
  <si>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</si>
  <si>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</si>
  <si>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</si>
  <si>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</si>
  <si>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</si>
  <si>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</si>
  <si>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</si>
  <si>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</si>
  <si>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</si>
  <si>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</si>
  <si>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</si>
  <si>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</si>
  <si>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</si>
  <si>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</si>
  <si>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</si>
  <si>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</si>
  <si>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</si>
  <si>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</si>
  <si>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</si>
  <si>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</si>
  <si>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</si>
  <si>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</si>
  <si>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</si>
  <si>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</si>
  <si>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</si>
  <si>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</si>
  <si>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</si>
  <si>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</si>
  <si>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</si>
  <si>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</si>
  <si>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</si>
  <si>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</si>
  <si>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</si>
  <si>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</si>
  <si>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</si>
  <si>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</si>
  <si>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</si>
  <si>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</si>
  <si>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</si>
  <si>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</si>
  <si>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</si>
  <si>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</si>
  <si>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</si>
  <si>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</si>
  <si>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</si>
  <si>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</si>
  <si>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</si>
  <si>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</si>
  <si>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</si>
  <si>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</si>
  <si>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</si>
  <si>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</si>
  <si>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</si>
  <si>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</si>
  <si>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</si>
  <si>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</si>
  <si>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</si>
  <si>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</si>
  <si>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</si>
  <si>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</si>
  <si>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</si>
  <si>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</si>
  <si>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</si>
  <si>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</si>
  <si>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</si>
  <si>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</si>
  <si>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</si>
  <si>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</si>
  <si>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</si>
  <si>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</si>
  <si>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</si>
  <si>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</si>
  <si>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</si>
  <si>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</si>
  <si>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</si>
  <si>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</si>
  <si>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</si>
  <si>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</si>
  <si>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</si>
  <si>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</si>
  <si>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</si>
  <si>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</si>
  <si>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</si>
  <si>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</si>
  <si>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</si>
  <si>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</si>
  <si>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</si>
  <si>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</si>
  <si>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</si>
  <si>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</si>
  <si>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</si>
  <si>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</si>
  <si>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</si>
  <si>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</si>
  <si>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</si>
  <si>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</si>
  <si>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</si>
  <si>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</si>
  <si>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</si>
  <si>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</si>
  <si>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</si>
  <si>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</si>
  <si>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</si>
  <si>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</si>
  <si>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</si>
  <si>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</si>
  <si>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</si>
  <si>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</si>
  <si>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</si>
  <si>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</si>
  <si>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</si>
  <si>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</si>
  <si>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</si>
  <si>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</si>
  <si>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</si>
  <si>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</si>
  <si>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</si>
  <si>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</si>
  <si>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</si>
  <si>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</si>
  <si>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</si>
  <si>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</si>
  <si>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</si>
  <si>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</si>
  <si>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</si>
  <si>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</si>
  <si>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</si>
  <si>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</si>
  <si>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</si>
  <si>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</si>
  <si>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</si>
  <si>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</si>
  <si>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</si>
  <si>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</si>
  <si>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</si>
  <si>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</si>
  <si>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</si>
  <si>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</si>
  <si>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</si>
  <si>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</si>
  <si>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</si>
  <si>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</si>
  <si>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</si>
  <si>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</si>
  <si>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</si>
  <si>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</si>
  <si>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</si>
  <si>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</si>
  <si>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</si>
  <si>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</si>
  <si>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</si>
  <si>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</si>
  <si>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</si>
  <si>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</si>
  <si>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</si>
  <si>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</si>
  <si>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</si>
  <si>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</si>
  <si>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</si>
  <si>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</si>
  <si>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</si>
  <si>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</si>
  <si>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</si>
  <si>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</si>
  <si>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</si>
  <si>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</si>
  <si>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</si>
  <si>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</si>
  <si>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</si>
  <si>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</si>
  <si>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</si>
  <si>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</si>
  <si>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</si>
  <si>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</si>
  <si>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</si>
  <si>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</si>
  <si>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</si>
  <si>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</si>
  <si>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</si>
  <si>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</si>
  <si>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</si>
  <si>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</si>
  <si>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</si>
  <si>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</si>
  <si>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</si>
  <si>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</si>
  <si>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</si>
  <si>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</si>
  <si>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</si>
  <si>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</si>
  <si>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</si>
  <si>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</si>
  <si>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</si>
  <si>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</si>
  <si>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</si>
  <si>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</si>
  <si>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</si>
  <si>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</si>
  <si>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</si>
  <si>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</si>
  <si>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</si>
  <si>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</si>
  <si>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</si>
  <si>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</si>
  <si>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</si>
  <si>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</si>
  <si>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</si>
  <si>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</si>
  <si>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</si>
  <si>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</si>
  <si>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</si>
  <si>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</si>
  <si>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</si>
  <si>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</si>
  <si>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</si>
  <si>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</si>
  <si>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</si>
  <si>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</si>
  <si>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</si>
  <si>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</si>
  <si>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</si>
  <si>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</si>
  <si>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</si>
  <si>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</si>
  <si>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</si>
  <si>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</si>
  <si>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</si>
  <si>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</si>
  <si>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</si>
  <si>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</si>
  <si>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</si>
  <si>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</si>
  <si>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</si>
  <si>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</si>
  <si>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</si>
  <si>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</si>
  <si>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</si>
  <si>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</si>
  <si>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</si>
  <si>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</si>
  <si>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</si>
  <si>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</si>
  <si>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</si>
  <si>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</si>
  <si>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</si>
  <si>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</si>
  <si>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</si>
  <si>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</si>
  <si>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</si>
  <si>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</si>
  <si>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</si>
  <si>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</si>
  <si>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</si>
  <si>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</si>
  <si>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</si>
  <si>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</si>
  <si>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</si>
  <si>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</si>
  <si>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</si>
  <si>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</si>
  <si>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</si>
  <si>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</si>
  <si>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</si>
  <si>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</si>
  <si>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</si>
  <si>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</si>
  <si>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</si>
  <si>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</si>
  <si>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</si>
  <si>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</si>
  <si>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</si>
  <si>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</si>
  <si>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</si>
  <si>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</si>
  <si>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</si>
  <si>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</si>
  <si>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</si>
  <si>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</si>
  <si>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</si>
  <si>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</si>
  <si>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</si>
  <si>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</si>
  <si>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</si>
  <si>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</si>
  <si>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</si>
  <si>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</si>
  <si>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</si>
  <si>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</si>
  <si>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</si>
  <si>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</si>
  <si>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</si>
  <si>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</si>
  <si>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</si>
  <si>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</si>
  <si>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</si>
  <si>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</si>
  <si>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</si>
  <si>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</si>
  <si>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</si>
  <si>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</si>
  <si>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</si>
  <si>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</si>
  <si>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</si>
  <si>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</si>
  <si>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</si>
  <si>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</si>
  <si>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</si>
  <si>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</si>
  <si>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</si>
  <si>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</si>
  <si>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</si>
  <si>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</si>
  <si>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</si>
  <si>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</si>
  <si>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</si>
  <si>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</si>
  <si>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</si>
  <si>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</si>
  <si>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</si>
  <si>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</si>
  <si>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</si>
  <si>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</si>
  <si>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</si>
  <si>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</si>
  <si>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</si>
  <si>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</si>
  <si>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</si>
  <si>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</si>
  <si>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</si>
  <si>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</si>
  <si>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</si>
  <si>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</si>
  <si>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</si>
  <si>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</si>
  <si>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</si>
  <si>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</si>
  <si>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</si>
  <si>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</si>
  <si>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</si>
  <si>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</si>
  <si>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</si>
  <si>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</si>
  <si>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</si>
  <si>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</si>
  <si>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</si>
  <si>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</si>
  <si>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</si>
  <si>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</si>
  <si>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</si>
  <si>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</si>
  <si>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</si>
  <si>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</si>
  <si>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</si>
  <si>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</si>
  <si>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</si>
  <si>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</si>
  <si>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</si>
  <si>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</si>
  <si>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</si>
  <si>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</si>
  <si>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</si>
  <si>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</si>
  <si>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</si>
  <si>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</si>
  <si>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</si>
  <si>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</si>
  <si>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</si>
  <si>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</si>
  <si>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</si>
  <si>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</si>
  <si>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</si>
  <si>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</si>
  <si>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</si>
  <si>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</si>
  <si>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</si>
  <si>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</si>
  <si>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</si>
  <si>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</si>
  <si>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</si>
  <si>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</si>
  <si>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</si>
  <si>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</si>
  <si>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</si>
  <si>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</si>
  <si>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</si>
  <si>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</si>
  <si>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</si>
  <si>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</si>
  <si>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</si>
  <si>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</si>
  <si>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</si>
  <si>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</si>
  <si>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</si>
  <si>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</si>
  <si>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</si>
  <si>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</si>
  <si>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</si>
  <si>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</si>
  <si>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</si>
  <si>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</si>
  <si>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</si>
  <si>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</si>
  <si>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</si>
  <si>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</si>
  <si>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</si>
  <si>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</si>
  <si>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</si>
  <si>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</si>
  <si>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</si>
  <si>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</si>
  <si>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</si>
  <si>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</si>
  <si>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</si>
  <si>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</si>
  <si>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</si>
  <si>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</si>
  <si>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</si>
  <si>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</si>
  <si>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</si>
  <si>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</si>
  <si>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</si>
  <si>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</si>
  <si>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</si>
  <si>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</si>
  <si>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</si>
  <si>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</si>
  <si>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</si>
  <si>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</si>
  <si>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</si>
  <si>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</si>
  <si>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</si>
  <si>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</si>
  <si>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</si>
  <si>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</si>
  <si>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</si>
  <si>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</si>
  <si>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</si>
  <si>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</si>
  <si>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</si>
  <si>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</si>
  <si>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</si>
  <si>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</si>
  <si>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</si>
  <si>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</si>
  <si>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</si>
  <si>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</si>
  <si>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</si>
  <si>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</si>
  <si>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</si>
  <si>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</si>
  <si>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</si>
  <si>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</si>
  <si>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</si>
  <si>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</si>
  <si>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</si>
  <si>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</si>
  <si>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</si>
  <si>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</si>
  <si>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</si>
  <si>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</si>
  <si>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</si>
  <si>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</si>
  <si>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</si>
  <si>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</si>
  <si>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</si>
  <si>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</si>
  <si>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</si>
  <si>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</si>
  <si>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</si>
  <si>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</si>
  <si>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</si>
  <si>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</si>
  <si>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</si>
  <si>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</si>
  <si>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</si>
  <si>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</si>
  <si>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</si>
  <si>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</si>
  <si>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</si>
  <si>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</si>
  <si>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</si>
  <si>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</si>
  <si>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</si>
  <si>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</si>
  <si>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</si>
  <si>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</si>
  <si>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</si>
  <si>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</si>
  <si>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</si>
  <si>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</si>
  <si>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</si>
  <si>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</si>
  <si>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</si>
  <si>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</si>
  <si>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</si>
  <si>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</si>
  <si>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</si>
  <si>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</si>
  <si>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</si>
  <si>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</si>
  <si>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</si>
  <si>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</si>
  <si>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</si>
  <si>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</si>
  <si>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</si>
  <si>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</si>
  <si>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</si>
  <si>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</si>
  <si>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</si>
  <si>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</si>
  <si>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</si>
  <si>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</si>
  <si>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</si>
  <si>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</si>
  <si>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</si>
  <si>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</si>
  <si>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</si>
  <si>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</si>
  <si>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</si>
  <si>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</si>
  <si>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</si>
  <si>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</si>
  <si>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</si>
  <si>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</si>
  <si>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</si>
  <si>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</si>
  <si>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</si>
  <si>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</si>
  <si>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</si>
  <si>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</si>
  <si>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</si>
  <si>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</si>
  <si>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</si>
  <si>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</si>
  <si>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</si>
  <si>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</si>
  <si>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</si>
  <si>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</si>
  <si>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</si>
  <si>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</si>
  <si>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</si>
  <si>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</si>
  <si>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</si>
  <si>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</si>
  <si>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</si>
  <si>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</si>
  <si>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</si>
  <si>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</si>
  <si>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</si>
  <si>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</si>
  <si>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</si>
  <si>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</si>
  <si>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</si>
  <si>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</si>
  <si>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</si>
  <si>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</si>
  <si>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</si>
  <si>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</si>
  <si>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</si>
  <si>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</si>
  <si>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</si>
  <si>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</si>
  <si>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</si>
  <si>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</si>
  <si>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</si>
  <si>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</si>
  <si>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</si>
  <si>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</si>
  <si>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</si>
  <si>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</si>
  <si>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</si>
  <si>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</si>
  <si>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</si>
  <si>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</si>
  <si>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</si>
  <si>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</si>
  <si>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</si>
  <si>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</si>
  <si>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</si>
  <si>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</si>
  <si>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</si>
  <si>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</si>
  <si>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</si>
  <si>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</si>
  <si>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</si>
  <si>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</si>
  <si>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</si>
  <si>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</si>
  <si>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</si>
  <si>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</si>
  <si>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</si>
  <si>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</si>
  <si>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</si>
  <si>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</si>
  <si>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</si>
  <si>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</si>
  <si>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</si>
  <si>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</si>
  <si>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</si>
  <si>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</si>
  <si>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</si>
  <si>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</si>
  <si>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</si>
  <si>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</si>
  <si>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</si>
  <si>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</si>
  <si>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</si>
  <si>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</si>
  <si>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</si>
  <si>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</si>
  <si>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</si>
  <si>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</si>
  <si>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</si>
  <si>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</si>
  <si>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</si>
  <si>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</si>
  <si>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</si>
  <si>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</si>
  <si>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</si>
  <si>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</si>
  <si>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</si>
  <si>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</si>
  <si>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</si>
  <si>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</si>
  <si>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</si>
  <si>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</si>
  <si>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</si>
  <si>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</si>
  <si>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</si>
  <si>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</si>
  <si>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</si>
  <si>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</si>
  <si>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</si>
  <si>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</si>
  <si>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</si>
  <si>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</si>
  <si>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</si>
  <si>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</si>
  <si>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</si>
  <si>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</si>
  <si>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</si>
  <si>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</si>
  <si>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</si>
  <si>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</si>
  <si>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</si>
  <si>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</si>
  <si>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</si>
  <si>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</si>
  <si>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</si>
  <si>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</si>
  <si>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</si>
  <si>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</si>
  <si>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</si>
  <si>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</si>
  <si>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</si>
  <si>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</si>
  <si>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</si>
  <si>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</si>
  <si>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</si>
  <si>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</si>
  <si>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</si>
  <si>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</si>
  <si>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</si>
  <si>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</si>
  <si>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</si>
  <si>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</si>
  <si>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</si>
  <si>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</si>
  <si>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</si>
  <si>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</si>
  <si>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</si>
  <si>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</si>
  <si>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</si>
  <si>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</si>
  <si>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</si>
  <si>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</si>
  <si>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</si>
  <si>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</si>
  <si>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</si>
  <si>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</si>
  <si>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</si>
  <si>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</si>
  <si>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</si>
  <si>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</si>
  <si>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</si>
  <si>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</si>
  <si>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</si>
  <si>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</si>
  <si>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</si>
  <si>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</si>
  <si>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</si>
  <si>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</si>
  <si>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</si>
  <si>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</si>
  <si>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</si>
  <si>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</si>
  <si>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</si>
  <si>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</si>
  <si>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</si>
  <si>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</si>
  <si>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</si>
  <si>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</si>
  <si>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</si>
  <si>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</si>
  <si>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</si>
  <si>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</si>
  <si>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</si>
  <si>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</si>
  <si>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</si>
  <si>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</si>
  <si>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</si>
  <si>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</si>
  <si>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</si>
  <si>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</si>
  <si>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</si>
  <si>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</si>
  <si>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</si>
  <si>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</si>
  <si>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</si>
  <si>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</si>
  <si>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</si>
  <si>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</si>
  <si>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</si>
  <si>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</si>
  <si>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</si>
  <si>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</si>
  <si>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</si>
  <si>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</si>
  <si>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</si>
  <si>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</si>
  <si>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</si>
  <si>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</si>
  <si>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</si>
  <si>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</si>
  <si>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</si>
  <si>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</si>
  <si>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</si>
  <si>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</si>
  <si>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</si>
  <si>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</si>
  <si>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</si>
  <si>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</si>
  <si>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</si>
  <si>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</si>
  <si>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</si>
  <si>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</si>
  <si>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</si>
  <si>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</si>
  <si>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</si>
  <si>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</si>
  <si>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</si>
  <si>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</si>
  <si>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</si>
  <si>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</si>
  <si>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</si>
  <si>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</si>
  <si>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</si>
  <si>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</si>
  <si>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</si>
  <si>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</si>
  <si>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</si>
  <si>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</si>
  <si>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</si>
  <si>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</si>
  <si>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</si>
  <si>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</si>
  <si>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</si>
  <si>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</si>
  <si>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</si>
  <si>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</si>
  <si>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</si>
  <si>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</si>
  <si>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</si>
  <si>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</si>
  <si>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</si>
  <si>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</si>
  <si>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</si>
  <si>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</si>
  <si>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</si>
  <si>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</si>
  <si>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</si>
  <si>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</si>
  <si>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</si>
  <si>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</si>
  <si>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</si>
  <si>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</si>
  <si>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</si>
  <si>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</si>
  <si>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</si>
  <si>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</si>
  <si>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</si>
  <si>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</si>
  <si>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</si>
  <si>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</si>
  <si>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</si>
  <si>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</si>
  <si>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</si>
  <si>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</si>
  <si>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</si>
  <si>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</si>
  <si>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</si>
  <si>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</si>
  <si>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</si>
  <si>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</si>
  <si>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</si>
  <si>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</si>
  <si>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</si>
  <si>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</si>
  <si>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</si>
  <si>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</si>
  <si>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</si>
  <si>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</si>
  <si>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</si>
  <si>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</si>
  <si>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</si>
  <si>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</si>
  <si>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</si>
  <si>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</si>
  <si>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</si>
  <si>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</si>
  <si>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</si>
  <si>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</si>
  <si>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</si>
  <si>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</si>
  <si>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</si>
  <si>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</si>
  <si>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</si>
  <si>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</si>
  <si>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</si>
  <si>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</si>
  <si>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</si>
  <si>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</si>
  <si>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</si>
  <si>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</si>
  <si>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</si>
  <si>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</si>
  <si>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</si>
  <si>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</si>
  <si>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</si>
  <si>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</si>
  <si>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</si>
  <si>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</si>
  <si>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</si>
  <si>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</si>
  <si>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</si>
  <si>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</si>
  <si>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</si>
  <si>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</si>
  <si>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</si>
  <si>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</si>
  <si>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</si>
  <si>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</si>
  <si>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</si>
  <si>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</si>
  <si>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</si>
  <si>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</si>
  <si>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</si>
  <si>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</si>
  <si>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</si>
  <si>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</si>
  <si>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</si>
  <si>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</si>
  <si>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</si>
  <si>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</si>
  <si>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</si>
  <si>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</si>
  <si>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</si>
  <si>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</si>
  <si>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</si>
  <si>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</si>
  <si>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</si>
  <si>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</si>
  <si>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</si>
  <si>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</si>
  <si>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</si>
  <si>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</si>
  <si>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</si>
  <si>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</si>
  <si>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</si>
  <si>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</si>
  <si>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</si>
  <si>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</si>
  <si>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</si>
  <si>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</si>
  <si>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</si>
  <si>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</si>
  <si>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</si>
  <si>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</si>
  <si>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</si>
  <si>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</si>
  <si>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</si>
  <si>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</si>
  <si>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</si>
  <si>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</si>
  <si>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</si>
  <si>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</si>
  <si>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</si>
  <si>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</si>
  <si>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</si>
  <si>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</si>
  <si>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</si>
  <si>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</si>
  <si>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</si>
  <si>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</si>
  <si>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</si>
  <si>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</si>
  <si>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</si>
  <si>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</si>
  <si>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</si>
  <si>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</si>
  <si>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</si>
  <si>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</si>
  <si>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</si>
  <si>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</si>
  <si>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</si>
  <si>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</si>
  <si>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</si>
  <si>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</si>
  <si>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</si>
  <si>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</si>
  <si>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</si>
  <si>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</si>
  <si>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</si>
  <si>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</si>
  <si>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</si>
  <si>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</si>
  <si>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</si>
  <si>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</si>
  <si>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</si>
  <si>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</si>
  <si>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</si>
  <si>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</si>
  <si>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</si>
  <si>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</si>
  <si>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</si>
  <si>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</si>
  <si>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</si>
  <si>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</si>
  <si>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</si>
  <si>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</si>
  <si>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</si>
  <si>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</si>
  <si>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</si>
  <si>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</si>
  <si>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</si>
  <si>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</si>
  <si>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</si>
  <si>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</si>
  <si>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</si>
  <si>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</si>
  <si>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</si>
  <si>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</si>
  <si>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</si>
  <si>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</si>
  <si>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</si>
  <si>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</si>
  <si>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</si>
  <si>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</si>
  <si>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</si>
  <si>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</si>
  <si>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</si>
  <si>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</si>
  <si>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</si>
  <si>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</si>
  <si>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</si>
  <si>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</si>
  <si>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</si>
  <si>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</si>
  <si>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</si>
  <si>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</si>
  <si>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</si>
  <si>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</si>
  <si>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</si>
  <si>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</si>
  <si>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</si>
  <si>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</si>
  <si>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</si>
  <si>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</si>
  <si>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</si>
  <si>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</si>
  <si>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</si>
  <si>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</si>
  <si>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</si>
  <si>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</si>
  <si>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</si>
  <si>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</si>
  <si>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</si>
  <si>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</si>
  <si>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</si>
  <si>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</si>
  <si>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</si>
  <si>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</si>
  <si>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</si>
  <si>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</si>
  <si>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</si>
  <si>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</si>
  <si>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</si>
  <si>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</si>
  <si>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</si>
  <si>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</si>
  <si>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</si>
  <si>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</si>
  <si>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</si>
  <si>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</si>
  <si>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</si>
  <si>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</si>
  <si>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</si>
  <si>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</si>
  <si>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</si>
  <si>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</si>
  <si>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</si>
  <si>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</si>
  <si>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</si>
  <si>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</si>
  <si>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</si>
  <si>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</si>
  <si>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</si>
  <si>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</si>
  <si>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</si>
  <si>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</si>
  <si>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</si>
  <si>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</si>
  <si>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</si>
  <si>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</si>
  <si>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</si>
  <si>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</si>
  <si>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</si>
  <si>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</si>
  <si>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</si>
  <si>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</si>
  <si>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</si>
  <si>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</si>
  <si>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</si>
  <si>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</si>
  <si>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</si>
  <si>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</si>
  <si>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</si>
  <si>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</si>
  <si>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</si>
  <si>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</si>
  <si>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</si>
  <si>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</si>
  <si>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</si>
  <si>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</si>
  <si>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</si>
  <si>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</si>
  <si>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</si>
  <si>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</si>
  <si>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</si>
  <si>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</si>
  <si>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</si>
  <si>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</si>
  <si>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</si>
  <si>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</si>
  <si>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</si>
  <si>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</si>
  <si>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</si>
  <si>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</si>
  <si>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</si>
  <si>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</si>
  <si>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</si>
  <si>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</si>
  <si>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</si>
  <si>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</si>
  <si>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</si>
  <si>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</si>
  <si>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</si>
  <si>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</si>
  <si>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</si>
  <si>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</si>
  <si>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</si>
  <si>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</si>
  <si>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</si>
  <si>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</si>
  <si>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</si>
  <si>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</si>
  <si>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</si>
  <si>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</si>
  <si>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</si>
  <si>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</si>
  <si>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</si>
  <si>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</si>
  <si>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</si>
  <si>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</si>
  <si>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</si>
  <si>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</si>
  <si>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</si>
  <si>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</si>
  <si>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</si>
  <si>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</si>
  <si>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</si>
  <si>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</si>
  <si>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</si>
  <si>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</si>
  <si>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</si>
  <si>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</si>
  <si>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</si>
  <si>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</si>
  <si>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</si>
  <si>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</si>
  <si>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</si>
  <si>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</si>
  <si>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</si>
  <si>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</si>
  <si>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</si>
  <si>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</si>
  <si>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</si>
  <si>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</si>
  <si>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</si>
  <si>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</si>
  <si>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</si>
  <si>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</si>
  <si>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</si>
  <si>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</si>
  <si>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</si>
  <si>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</si>
  <si>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</si>
  <si>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</si>
  <si>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</si>
  <si>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</si>
  <si>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</si>
  <si>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</si>
  <si>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</si>
  <si>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</si>
  <si>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</si>
  <si>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</si>
  <si>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</si>
  <si>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</si>
  <si>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</si>
  <si>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</si>
  <si>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</si>
  <si>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</si>
  <si>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</si>
  <si>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</si>
  <si>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</si>
  <si>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</si>
  <si>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</si>
  <si>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</si>
  <si>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</si>
  <si>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</si>
  <si>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</si>
  <si>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</si>
  <si>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</si>
  <si>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</si>
  <si>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</si>
  <si>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</si>
  <si>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</si>
  <si>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</si>
  <si>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</si>
  <si>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</si>
  <si>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</si>
  <si>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</si>
  <si>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</si>
  <si>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</si>
  <si>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</si>
  <si>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</si>
  <si>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</si>
  <si>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</si>
  <si>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</si>
  <si>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</si>
  <si>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</si>
  <si>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</si>
  <si>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</si>
  <si>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</si>
  <si>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</si>
  <si>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</si>
  <si>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</si>
  <si>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</si>
  <si>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</si>
  <si>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</si>
  <si>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</si>
  <si>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</si>
  <si>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</si>
  <si>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</si>
  <si>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</si>
  <si>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</si>
  <si>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</si>
  <si>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</si>
  <si>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</si>
  <si>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</si>
  <si>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</si>
  <si>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</si>
  <si>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</si>
  <si>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</si>
  <si>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</si>
  <si>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</si>
  <si>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</si>
  <si>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</si>
  <si>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</si>
  <si>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</si>
  <si>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</si>
  <si>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</si>
  <si>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</si>
  <si>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</si>
  <si>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</si>
  <si>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</si>
  <si>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</si>
  <si>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</si>
  <si>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</si>
  <si>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</si>
  <si>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</si>
  <si>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</si>
  <si>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</si>
  <si>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</si>
  <si>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</si>
  <si>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</si>
  <si>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</si>
  <si>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</si>
  <si>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</si>
  <si>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</si>
  <si>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</si>
  <si>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</si>
  <si>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</si>
  <si>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</si>
  <si>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</si>
  <si>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</si>
  <si>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</si>
  <si>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</si>
  <si>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</si>
  <si>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</si>
  <si>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</si>
  <si>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</si>
  <si>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</si>
  <si>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</si>
  <si>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</si>
  <si>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</si>
  <si>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</si>
  <si>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</si>
  <si>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</si>
  <si>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</si>
  <si>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</si>
  <si>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</si>
  <si>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</si>
  <si>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</si>
  <si>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</si>
  <si>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</si>
  <si>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</si>
  <si>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</si>
  <si>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</si>
  <si>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</si>
  <si>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</si>
  <si>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</si>
  <si>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</si>
  <si>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</si>
  <si>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</si>
  <si>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</si>
  <si>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</si>
  <si>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</si>
  <si>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</si>
  <si>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</si>
  <si>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</si>
  <si>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</si>
  <si>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</si>
  <si>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</si>
  <si>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</si>
  <si>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</si>
  <si>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</si>
  <si>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</si>
  <si>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</si>
  <si>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</si>
  <si>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</si>
  <si>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</si>
  <si>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</si>
  <si>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</si>
  <si>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</si>
  <si>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</si>
  <si>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</si>
  <si>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</si>
  <si>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</si>
  <si>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</si>
  <si>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</si>
  <si>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</si>
  <si>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</si>
  <si>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</si>
  <si>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</si>
  <si>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</si>
  <si>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</si>
  <si>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</si>
  <si>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</si>
  <si>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</si>
  <si>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</si>
  <si>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</si>
  <si>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</si>
  <si>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</si>
  <si>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</si>
  <si>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</si>
  <si>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</si>
  <si>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</si>
  <si>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</si>
  <si>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</si>
  <si>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</si>
  <si>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</si>
  <si>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</si>
  <si>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</si>
  <si>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</si>
  <si>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</si>
  <si>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</si>
  <si>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</si>
  <si>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</si>
  <si>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</si>
  <si>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</si>
  <si>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</si>
  <si>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</si>
  <si>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</si>
  <si>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</si>
  <si>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</si>
  <si>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</si>
  <si>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</si>
  <si>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</si>
  <si>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</si>
  <si>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</si>
  <si>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</si>
  <si>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</si>
  <si>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</si>
  <si>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</si>
  <si>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</si>
  <si>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</si>
  <si>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</si>
  <si>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</si>
  <si>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</si>
  <si>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</si>
  <si>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</si>
  <si>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</si>
  <si>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</si>
  <si>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</si>
  <si>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</si>
  <si>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</si>
  <si>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</si>
  <si>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</si>
  <si>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</si>
  <si>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</si>
  <si>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</si>
  <si>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</si>
  <si>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</si>
  <si>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</si>
  <si>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</si>
  <si>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</si>
  <si>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</si>
  <si>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</si>
  <si>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</si>
  <si>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</si>
  <si>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</si>
  <si>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</si>
  <si>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</si>
  <si>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</si>
  <si>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</si>
  <si>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</si>
  <si>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</si>
  <si>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</si>
  <si>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</si>
  <si>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</si>
  <si>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</si>
  <si>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</si>
  <si>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</si>
  <si>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</si>
  <si>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</si>
  <si>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</si>
  <si>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</si>
  <si>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</si>
  <si>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</si>
  <si>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</si>
  <si>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</si>
  <si>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</si>
  <si>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</si>
  <si>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</si>
  <si>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</si>
  <si>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</si>
  <si>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</si>
  <si>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</si>
  <si>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</si>
  <si>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</si>
  <si>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</si>
  <si>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</si>
  <si>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</si>
  <si>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</si>
  <si>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</si>
  <si>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</si>
  <si>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</si>
  <si>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</si>
  <si>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</si>
  <si>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</si>
  <si>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</si>
  <si>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</si>
  <si>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</si>
  <si>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</si>
  <si>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</si>
  <si>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</si>
  <si>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</si>
  <si>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</si>
  <si>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</si>
  <si>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</si>
  <si>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</si>
  <si>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</si>
  <si>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</si>
  <si>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</si>
  <si>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</si>
  <si>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</si>
  <si>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</si>
  <si>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</si>
  <si>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</si>
  <si>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</si>
  <si>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</si>
  <si>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</si>
  <si>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</si>
  <si>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</si>
  <si>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</si>
  <si>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</si>
  <si>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</si>
  <si>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</si>
  <si>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</si>
  <si>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</si>
  <si>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</si>
  <si>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</si>
  <si>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</si>
  <si>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</si>
  <si>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</si>
  <si>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</si>
  <si>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</si>
  <si>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</si>
  <si>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</si>
  <si>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</si>
  <si>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</si>
  <si>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</si>
  <si>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</si>
  <si>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</si>
  <si>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</si>
  <si>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</si>
  <si>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</si>
  <si>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</si>
  <si>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</si>
  <si>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</si>
  <si>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</si>
  <si>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</si>
  <si>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</si>
  <si>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</si>
  <si>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</si>
  <si>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</si>
  <si>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</si>
  <si>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</si>
  <si>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</si>
  <si>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</si>
  <si>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</si>
  <si>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</si>
  <si>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</si>
  <si>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</si>
  <si>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</si>
  <si>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</si>
  <si>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</si>
  <si>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</si>
  <si>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</si>
  <si>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</si>
  <si>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</si>
  <si>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</si>
  <si>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</si>
  <si>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</si>
  <si>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</si>
  <si>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</si>
  <si>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</si>
  <si>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</si>
  <si>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</si>
  <si>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</si>
  <si>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</si>
  <si>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</si>
  <si>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</si>
  <si>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</si>
  <si>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</si>
  <si>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</si>
  <si>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</si>
  <si>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</si>
  <si>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</si>
  <si>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</si>
  <si>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</si>
  <si>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</si>
  <si>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</si>
  <si>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</si>
  <si>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</si>
  <si>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</si>
  <si>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</si>
  <si>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</si>
  <si>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</si>
  <si>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</si>
  <si>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</si>
  <si>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</si>
  <si>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</si>
  <si>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</si>
  <si>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</si>
  <si>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</si>
  <si>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</si>
  <si>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</si>
  <si>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</si>
  <si>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</si>
  <si>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</si>
  <si>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</si>
  <si>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</si>
  <si>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</si>
  <si>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</si>
  <si>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</si>
  <si>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</si>
  <si>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</si>
  <si>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</si>
  <si>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</si>
  <si>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</si>
  <si>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</si>
  <si>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</si>
  <si>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</si>
  <si>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</si>
  <si>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</si>
  <si>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</si>
  <si>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</si>
  <si>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</si>
  <si>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</si>
  <si>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</si>
  <si>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</si>
  <si>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</si>
  <si>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</si>
  <si>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</si>
  <si>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</si>
  <si>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</si>
  <si>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</si>
  <si>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</si>
  <si>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</si>
  <si>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</si>
  <si>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</si>
  <si>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</si>
  <si>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</si>
  <si>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</si>
  <si>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</si>
  <si>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</si>
  <si>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</si>
  <si>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</si>
  <si>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</si>
  <si>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</si>
  <si>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</si>
  <si>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</si>
  <si>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</si>
  <si>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</si>
  <si>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</si>
  <si>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</si>
  <si>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</si>
  <si>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</si>
  <si>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</si>
  <si>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</si>
  <si>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</si>
  <si>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</si>
  <si>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</si>
  <si>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</si>
  <si>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</si>
  <si>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</si>
  <si>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</si>
  <si>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</si>
  <si>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</si>
  <si>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</si>
  <si>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</si>
  <si>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</si>
  <si>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</si>
  <si>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</si>
  <si>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</si>
  <si>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</si>
  <si>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</si>
  <si>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</si>
  <si>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</si>
  <si>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</si>
  <si>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</si>
  <si>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</si>
  <si>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</si>
  <si>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</si>
  <si>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</si>
  <si>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</si>
  <si>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</si>
  <si>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</si>
  <si>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</si>
  <si>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</si>
  <si>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</si>
  <si>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</si>
  <si>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</si>
  <si>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</si>
  <si>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</si>
  <si>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</si>
  <si>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</si>
  <si>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</si>
  <si>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</si>
  <si>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</si>
  <si>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</si>
  <si>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</si>
  <si>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</si>
  <si>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</si>
  <si>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</si>
  <si>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</si>
  <si>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</si>
  <si>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</si>
  <si>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</si>
  <si>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</si>
  <si>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</si>
  <si>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</si>
  <si>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</si>
  <si>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</si>
  <si>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</si>
  <si>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</si>
  <si>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</si>
  <si>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</si>
  <si>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</si>
  <si>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</si>
  <si>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</si>
  <si>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</si>
  <si>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</si>
  <si>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</si>
  <si>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</si>
  <si>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</si>
  <si>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</si>
  <si>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</si>
  <si>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</si>
  <si>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</si>
  <si>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</si>
  <si>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</si>
  <si>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</si>
  <si>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</si>
  <si>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</si>
  <si>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</si>
  <si>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</si>
  <si>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</si>
  <si>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</si>
  <si>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</si>
  <si>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</si>
  <si>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</si>
  <si>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</si>
  <si>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</si>
  <si>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</si>
  <si>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</si>
  <si>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</si>
  <si>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</si>
  <si>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</si>
  <si>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</si>
  <si>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</si>
  <si>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</si>
  <si>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</si>
  <si>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</si>
  <si>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</si>
  <si>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</si>
  <si>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</si>
  <si>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</si>
  <si>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</si>
  <si>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</si>
  <si>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</si>
  <si>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</si>
  <si>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</si>
  <si>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</si>
  <si>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</si>
  <si>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</si>
  <si>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</si>
  <si>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</si>
  <si>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</si>
  <si>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</si>
  <si>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</si>
  <si>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</si>
  <si>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</si>
  <si>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</si>
  <si>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</si>
  <si>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</si>
  <si>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</si>
  <si>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</si>
  <si>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</si>
  <si>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</si>
  <si>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</si>
  <si>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</si>
  <si>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</si>
  <si>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</si>
  <si>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</si>
  <si>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</si>
  <si>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</si>
  <si>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</si>
  <si>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</si>
  <si>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</si>
  <si>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</si>
  <si>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</si>
  <si>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</si>
  <si>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</si>
  <si>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</si>
  <si>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</si>
  <si>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</si>
  <si>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</si>
  <si>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</si>
  <si>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</si>
  <si>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</si>
  <si>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</si>
  <si>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</si>
  <si>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</si>
  <si>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</si>
  <si>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</si>
  <si>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</si>
  <si>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</si>
  <si>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</si>
  <si>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</si>
  <si>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</si>
  <si>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</si>
  <si>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</si>
  <si>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</si>
  <si>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</si>
  <si>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</si>
  <si>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</si>
  <si>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</si>
  <si>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</si>
  <si>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</si>
  <si>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</si>
  <si>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</si>
  <si>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</si>
  <si>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</si>
  <si>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</si>
  <si>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</si>
  <si>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</si>
  <si>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</si>
  <si>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</si>
  <si>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</si>
  <si>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</si>
  <si>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</si>
  <si>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</si>
  <si>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</si>
  <si>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</si>
  <si>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</si>
  <si>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</si>
  <si>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</si>
  <si>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</si>
  <si>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</si>
  <si>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</si>
  <si>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</si>
  <si>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</si>
  <si>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</si>
  <si>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</si>
  <si>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</si>
  <si>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</si>
  <si>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</si>
  <si>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</si>
  <si>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</si>
  <si>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</si>
  <si>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</si>
  <si>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</si>
  <si>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</si>
  <si>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</si>
  <si>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</si>
  <si>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</si>
  <si>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</si>
  <si>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</si>
  <si>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</si>
  <si>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</si>
  <si>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</si>
  <si>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</si>
  <si>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</si>
  <si>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</si>
  <si>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</si>
  <si>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</si>
  <si>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</si>
  <si>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</si>
  <si>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</si>
  <si>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</si>
  <si>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</si>
  <si>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</si>
  <si>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</si>
  <si>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</si>
  <si>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</si>
  <si>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</si>
  <si>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</si>
  <si>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</si>
  <si>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</si>
  <si>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</si>
  <si>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</si>
  <si>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</si>
  <si>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</si>
  <si>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</si>
  <si>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</si>
  <si>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</si>
  <si>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</si>
  <si>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</si>
  <si>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</si>
  <si>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</si>
  <si>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</si>
  <si>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</si>
  <si>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</si>
  <si>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</si>
  <si>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</si>
  <si>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</si>
  <si>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</si>
  <si>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</si>
  <si>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</si>
  <si>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</si>
  <si>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</si>
  <si>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</si>
  <si>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</si>
  <si>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</si>
  <si>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</si>
  <si>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</si>
  <si>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</si>
  <si>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</si>
  <si>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</si>
  <si>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</si>
  <si>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</si>
  <si>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</si>
  <si>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</si>
  <si>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</si>
  <si>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</si>
  <si>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</si>
  <si>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</si>
  <si>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</si>
  <si>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</si>
  <si>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</si>
  <si>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</si>
  <si>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</si>
  <si>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</si>
  <si>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</si>
  <si>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</si>
  <si>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</si>
  <si>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</si>
  <si>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</si>
  <si>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</si>
  <si>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</si>
  <si>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</si>
  <si>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</si>
  <si>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</si>
  <si>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</si>
  <si>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</si>
  <si>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</si>
  <si>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</si>
  <si>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</si>
  <si>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</si>
  <si>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</si>
  <si>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</si>
  <si>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</si>
  <si>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</si>
  <si>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</si>
  <si>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</si>
  <si>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</si>
  <si>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</si>
  <si>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</si>
  <si>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</si>
  <si>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</si>
  <si>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</si>
  <si>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</si>
  <si>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</si>
  <si>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</si>
  <si>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</si>
  <si>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</si>
  <si>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</si>
  <si>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</si>
  <si>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</si>
  <si>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</si>
  <si>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</si>
  <si>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</si>
  <si>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</si>
  <si>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</si>
  <si>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</si>
  <si>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</si>
  <si>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</si>
  <si>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</si>
  <si>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</si>
  <si>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</si>
  <si>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</si>
  <si>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</si>
  <si>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</si>
  <si>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</si>
  <si>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</si>
  <si>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</si>
  <si>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</si>
  <si>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</si>
  <si>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</si>
  <si>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</si>
  <si>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</si>
  <si>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</si>
  <si>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</si>
  <si>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</si>
  <si>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</si>
  <si>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</si>
  <si>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</si>
  <si>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</si>
  <si>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</si>
  <si>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</si>
  <si>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</si>
  <si>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</si>
  <si>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</si>
  <si>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</si>
  <si>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</si>
  <si>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</si>
  <si>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</si>
  <si>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</si>
  <si>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</si>
  <si>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</si>
  <si>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</si>
  <si>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</si>
  <si>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</si>
  <si>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</si>
  <si>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</si>
  <si>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</si>
  <si>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</si>
  <si>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</si>
  <si>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</si>
  <si>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</si>
  <si>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</si>
  <si>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</si>
  <si>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</si>
  <si>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</si>
  <si>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</si>
  <si>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</si>
  <si>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</si>
  <si>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</si>
  <si>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</si>
  <si>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</si>
  <si>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</si>
  <si>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</si>
  <si>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</si>
  <si>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</si>
  <si>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</si>
  <si>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</si>
  <si>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</si>
  <si>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</si>
  <si>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</si>
  <si>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</si>
  <si>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</si>
  <si>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</si>
  <si>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</si>
  <si>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</si>
  <si>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</si>
  <si>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</si>
  <si>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</si>
  <si>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</si>
  <si>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</si>
  <si>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</si>
  <si>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</si>
  <si>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</si>
  <si>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</si>
  <si>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</si>
  <si>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</si>
  <si>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</si>
  <si>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</si>
  <si>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</si>
  <si>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</si>
  <si>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</si>
  <si>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</si>
  <si>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</si>
  <si>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</si>
  <si>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</si>
  <si>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</si>
  <si>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</si>
  <si>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</si>
  <si>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</si>
  <si>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</si>
  <si>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</si>
  <si>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</si>
  <si>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</si>
  <si>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</si>
  <si>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</si>
  <si>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</si>
  <si>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</si>
  <si>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</si>
  <si>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</si>
  <si>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</si>
  <si>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</si>
  <si>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</si>
  <si>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</si>
  <si>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</si>
  <si>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</si>
  <si>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</si>
  <si>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</si>
  <si>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</si>
  <si>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</si>
  <si>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</si>
  <si>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</si>
  <si>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</si>
  <si>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</si>
  <si>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</si>
  <si>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</si>
  <si>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</si>
  <si>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</si>
  <si>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</si>
  <si>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</si>
  <si>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</si>
  <si>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</si>
  <si>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</si>
  <si>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</si>
  <si>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</si>
  <si>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</si>
  <si>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</si>
  <si>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</si>
  <si>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</si>
  <si>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</si>
  <si>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</si>
  <si>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</si>
  <si>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</si>
  <si>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</si>
  <si>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</si>
  <si>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</si>
  <si>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</si>
  <si>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</si>
  <si>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</si>
  <si>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</si>
  <si>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</si>
  <si>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</si>
  <si>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</si>
  <si>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</si>
  <si>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</si>
  <si>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</si>
  <si>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</si>
  <si>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</si>
  <si>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</si>
  <si>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</si>
  <si>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</si>
  <si>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</si>
  <si>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</si>
  <si>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</si>
  <si>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</si>
  <si>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</si>
  <si>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</si>
  <si>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</si>
  <si>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</si>
  <si>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</si>
  <si>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</si>
  <si>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</si>
  <si>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</si>
  <si>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</si>
  <si>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</si>
  <si>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</si>
  <si>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</si>
  <si>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</si>
  <si>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</si>
  <si>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</si>
  <si>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</si>
  <si>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</si>
  <si>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</si>
  <si>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</si>
  <si>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</si>
  <si>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</si>
  <si>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</si>
  <si>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</si>
  <si>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</si>
  <si>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</si>
  <si>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</si>
  <si>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</si>
  <si>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</si>
  <si>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</si>
  <si>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</si>
  <si>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</si>
  <si>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</si>
  <si>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</si>
  <si>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</si>
  <si>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</si>
  <si>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</si>
  <si>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</si>
  <si>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</si>
  <si>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</si>
  <si>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</si>
  <si>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</si>
  <si>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</si>
  <si>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</si>
  <si>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</si>
  <si>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</si>
  <si>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</si>
  <si>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</si>
  <si>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</si>
  <si>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</si>
  <si>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</si>
  <si>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</si>
  <si>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</si>
  <si>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</si>
  <si>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</si>
  <si>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</si>
  <si>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</si>
  <si>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</si>
  <si>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</si>
  <si>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</si>
  <si>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</si>
  <si>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</si>
  <si>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</si>
  <si>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</si>
  <si>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</si>
  <si>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</si>
  <si>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</si>
  <si>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</si>
  <si>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</si>
  <si>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</si>
  <si>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</si>
  <si>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</si>
  <si>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</si>
  <si>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</si>
  <si>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</si>
  <si>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</si>
  <si>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</si>
  <si>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</si>
  <si>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</si>
  <si>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</si>
  <si>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</si>
  <si>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</si>
  <si>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</si>
  <si>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</si>
  <si>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</si>
  <si>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</si>
  <si>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</si>
  <si>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</si>
  <si>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</si>
  <si>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</si>
  <si>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</si>
  <si>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</si>
  <si>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</si>
  <si>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</si>
  <si>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</si>
  <si>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</si>
  <si>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</si>
  <si>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</si>
  <si>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</si>
  <si>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</si>
  <si>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</si>
  <si>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</si>
  <si>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</si>
  <si>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</si>
  <si>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</si>
  <si>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</si>
  <si>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</si>
  <si>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</si>
  <si>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</si>
  <si>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</si>
  <si>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</si>
  <si>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</si>
  <si>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</si>
  <si>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</si>
  <si>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</si>
  <si>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</si>
  <si>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</si>
  <si>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</si>
  <si>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</si>
  <si>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</si>
  <si>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</si>
  <si>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</si>
  <si>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</si>
  <si>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</si>
  <si>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</si>
  <si>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</si>
  <si>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</si>
  <si>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</si>
  <si>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</si>
  <si>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</si>
  <si>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</si>
  <si>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</si>
  <si>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</si>
  <si>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</si>
  <si>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</si>
  <si>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</si>
  <si>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</si>
  <si>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</si>
  <si>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</si>
  <si>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</si>
  <si>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</si>
  <si>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</si>
  <si>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</si>
  <si>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</si>
  <si>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</si>
  <si>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</si>
  <si>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</si>
  <si>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</si>
  <si>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</si>
  <si>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</si>
  <si>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</si>
  <si>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</si>
  <si>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</si>
  <si>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</si>
  <si>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</si>
  <si>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</si>
  <si>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</si>
  <si>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</si>
  <si>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</si>
  <si>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</si>
  <si>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</si>
  <si>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</si>
  <si>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</si>
  <si>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</si>
  <si>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</si>
  <si>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</si>
  <si>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</si>
  <si>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</si>
  <si>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</si>
  <si>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</si>
  <si>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</si>
  <si>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</si>
  <si>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</si>
  <si>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</si>
  <si>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</si>
  <si>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</si>
  <si>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</si>
  <si>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</si>
  <si>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</si>
  <si>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</si>
  <si>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</si>
  <si>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</si>
  <si>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</si>
  <si>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</si>
  <si>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</si>
  <si>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</si>
  <si>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</si>
  <si>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</si>
  <si>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</si>
  <si>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</si>
  <si>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</si>
  <si>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</si>
  <si>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</si>
  <si>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</si>
  <si>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</si>
  <si>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</si>
  <si>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</si>
  <si>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</si>
  <si>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</si>
  <si>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</si>
  <si>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</si>
  <si>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</si>
  <si>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</si>
  <si>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</si>
  <si>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</si>
  <si>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</si>
  <si>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</si>
  <si>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</si>
  <si>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</si>
  <si>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</si>
  <si>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</si>
  <si>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</si>
  <si>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</si>
  <si>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</si>
  <si>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</si>
  <si>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</si>
  <si>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</si>
  <si>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</si>
  <si>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</si>
  <si>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</si>
  <si>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</si>
  <si>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</si>
  <si>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</si>
  <si>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</si>
  <si>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</si>
  <si>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</si>
  <si>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</si>
  <si>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</si>
  <si>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</si>
  <si>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</si>
  <si>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</si>
  <si>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</si>
  <si>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</si>
  <si>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</si>
  <si>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</si>
  <si>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</si>
  <si>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</si>
  <si>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</si>
  <si>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</si>
  <si>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</si>
  <si>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</si>
  <si>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</si>
  <si>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</si>
  <si>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</si>
  <si>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</si>
  <si>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</si>
  <si>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</si>
  <si>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</si>
  <si>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</si>
  <si>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</si>
  <si>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</si>
  <si>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</si>
  <si>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</si>
  <si>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</si>
  <si>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</si>
  <si>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</si>
  <si>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</si>
  <si>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</si>
  <si>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</si>
  <si>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</si>
  <si>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</si>
  <si>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</si>
  <si>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</si>
  <si>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</si>
  <si>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</si>
  <si>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</si>
  <si>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</si>
  <si>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</si>
  <si>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</si>
  <si>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</si>
  <si>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</si>
  <si>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</si>
  <si>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</si>
  <si>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</si>
  <si>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</si>
  <si>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</si>
  <si>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</si>
  <si>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</si>
  <si>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</si>
  <si>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</si>
  <si>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</si>
  <si>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</si>
  <si>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</si>
  <si>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</si>
  <si>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</si>
  <si>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</si>
  <si>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</si>
  <si>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</si>
  <si>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</si>
  <si>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</si>
  <si>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</si>
  <si>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</si>
  <si>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</si>
  <si>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</si>
  <si>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</si>
  <si>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</si>
  <si>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</si>
  <si>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</si>
  <si>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</si>
  <si>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</si>
  <si>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</si>
  <si>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</si>
  <si>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</si>
  <si>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</si>
  <si>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</si>
  <si>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</si>
  <si>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</si>
  <si>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</si>
  <si>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</si>
  <si>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</si>
  <si>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</si>
  <si>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</si>
  <si>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</si>
  <si>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</si>
  <si>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</si>
  <si>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</si>
  <si>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</si>
  <si>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</si>
  <si>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</si>
  <si>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</si>
  <si>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</si>
  <si>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</si>
  <si>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</si>
  <si>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</si>
  <si>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</si>
  <si>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</si>
  <si>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</si>
  <si>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</si>
  <si>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</si>
  <si>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</si>
  <si>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</si>
  <si>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</si>
  <si>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</si>
  <si>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</si>
  <si>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</si>
  <si>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</si>
  <si>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</si>
  <si>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</si>
  <si>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</si>
  <si>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</si>
  <si>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</si>
  <si>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</si>
  <si>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</si>
  <si>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</si>
  <si>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</si>
  <si>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</si>
  <si>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</si>
  <si>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</si>
  <si>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</si>
  <si>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</si>
  <si>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</si>
  <si>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</si>
  <si>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</si>
  <si>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</si>
  <si>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</si>
  <si>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</si>
  <si>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</si>
  <si>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</si>
  <si>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</si>
  <si>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</si>
  <si>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</si>
  <si>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</si>
  <si>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</si>
  <si>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</si>
  <si>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</si>
  <si>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</si>
  <si>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</si>
  <si>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</si>
  <si>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</si>
  <si>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</si>
  <si>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</si>
  <si>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</si>
  <si>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</si>
  <si>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</si>
  <si>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</si>
  <si>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</si>
  <si>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</si>
  <si>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</si>
  <si>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</si>
  <si>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</si>
  <si>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</si>
  <si>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</si>
  <si>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</si>
  <si>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</si>
  <si>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</si>
  <si>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</si>
  <si>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</si>
  <si>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</si>
  <si>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</si>
  <si>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</si>
  <si>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</si>
  <si>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</si>
  <si>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</si>
  <si>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</si>
  <si>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</si>
  <si>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</si>
  <si>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</si>
  <si>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</si>
  <si>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</si>
  <si>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</si>
  <si>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</si>
  <si>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</si>
  <si>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</si>
  <si>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</si>
  <si>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</si>
  <si>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</si>
  <si>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</si>
  <si>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</si>
  <si>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</si>
  <si>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</si>
  <si>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</si>
  <si>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</si>
  <si>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</si>
  <si>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</si>
  <si>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</si>
  <si>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</si>
  <si>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</si>
  <si>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</si>
  <si>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</si>
  <si>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</si>
  <si>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</si>
  <si>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</si>
  <si>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</si>
  <si>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</si>
  <si>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</si>
  <si>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</si>
  <si>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</si>
  <si>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</si>
  <si>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</si>
  <si>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</si>
  <si>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</si>
  <si>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</si>
  <si>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</si>
  <si>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</si>
  <si>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</si>
  <si>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</si>
  <si>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</si>
  <si>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</si>
  <si>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</si>
  <si>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</si>
  <si>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</si>
  <si>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</si>
  <si>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</si>
  <si>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</si>
  <si>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</si>
  <si>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</si>
  <si>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</si>
  <si>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</si>
  <si>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</si>
  <si>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</si>
  <si>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</si>
  <si>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</si>
  <si>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</si>
  <si>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</si>
  <si>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</si>
  <si>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</si>
  <si>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</si>
  <si>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</si>
  <si>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</si>
  <si>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</si>
  <si>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</si>
  <si>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</si>
  <si>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</si>
  <si>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</si>
  <si>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</si>
  <si>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</si>
  <si>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</si>
  <si>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</si>
  <si>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</si>
  <si>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</si>
  <si>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</si>
  <si>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</si>
  <si>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</si>
  <si>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</si>
  <si>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</si>
  <si>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</si>
  <si>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</si>
  <si>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</si>
  <si>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</si>
  <si>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</si>
  <si>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</si>
  <si>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</si>
  <si>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</si>
  <si>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</si>
  <si>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</si>
  <si>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</si>
  <si>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</si>
  <si>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</si>
  <si>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</si>
  <si>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</si>
  <si>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</si>
  <si>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</si>
  <si>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</si>
  <si>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</si>
  <si>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</si>
  <si>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</si>
  <si>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</si>
  <si>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</si>
  <si>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</si>
  <si>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</si>
  <si>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</si>
  <si>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</si>
  <si>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</si>
  <si>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</si>
  <si>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</si>
  <si>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</si>
  <si>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</si>
  <si>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</si>
  <si>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</si>
  <si>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</si>
  <si>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</si>
  <si>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</si>
  <si>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</si>
  <si>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</si>
  <si>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</si>
  <si>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</si>
  <si>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</si>
  <si>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</si>
  <si>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</si>
  <si>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</si>
  <si>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</si>
  <si>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</si>
  <si>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</si>
  <si>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</si>
  <si>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</si>
  <si>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</si>
  <si>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</si>
  <si>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</si>
  <si>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</si>
  <si>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</si>
  <si>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</si>
  <si>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</si>
  <si>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</si>
  <si>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</si>
  <si>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</si>
  <si>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</si>
  <si>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</si>
  <si>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</si>
  <si>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</si>
  <si>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</si>
  <si>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</si>
  <si>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</si>
  <si>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</si>
  <si>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</si>
  <si>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</si>
  <si>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</si>
  <si>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</si>
  <si>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</si>
  <si>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</si>
  <si>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</si>
  <si>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</si>
  <si>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</si>
  <si>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</si>
  <si>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</si>
  <si>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</si>
  <si>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</si>
  <si>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</si>
  <si>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</si>
  <si>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</si>
  <si>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</si>
  <si>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</si>
  <si>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</si>
  <si>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</si>
  <si>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</si>
  <si>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</si>
  <si>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</si>
  <si>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</si>
  <si>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</si>
  <si>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</si>
  <si>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</si>
  <si>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</si>
  <si>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</si>
  <si>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</si>
  <si>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</si>
  <si>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</si>
  <si>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</si>
  <si>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</si>
  <si>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</si>
  <si>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</si>
  <si>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</si>
  <si>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</si>
  <si>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</si>
  <si>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</si>
  <si>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</si>
  <si>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</si>
  <si>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</si>
  <si>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</si>
  <si>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</si>
  <si>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</si>
  <si>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</si>
  <si>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</si>
  <si>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</si>
  <si>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</si>
  <si>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</si>
  <si>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</si>
  <si>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</si>
  <si>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</si>
  <si>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</si>
  <si>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</si>
  <si>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</si>
  <si>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</si>
  <si>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</si>
  <si>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</si>
  <si>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</si>
  <si>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</si>
  <si>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</si>
  <si>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</si>
  <si>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</si>
  <si>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</si>
  <si>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</si>
  <si>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</si>
  <si>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</si>
  <si>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</si>
  <si>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</si>
  <si>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</si>
  <si>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</si>
  <si>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</si>
  <si>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</si>
  <si>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</si>
  <si>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</si>
  <si>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</si>
  <si>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</si>
  <si>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</si>
  <si>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</si>
  <si>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</si>
  <si>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</si>
  <si>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</si>
  <si>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</si>
  <si>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</si>
  <si>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</si>
  <si>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</si>
  <si>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</si>
  <si>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</si>
  <si>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</si>
  <si>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</si>
  <si>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</si>
  <si>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</si>
  <si>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</si>
  <si>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</si>
  <si>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</si>
  <si>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</si>
  <si>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</si>
  <si>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</si>
  <si>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</si>
  <si>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</si>
  <si>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</si>
  <si>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</si>
  <si>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</si>
  <si>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</si>
  <si>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</si>
  <si>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</si>
  <si>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</si>
  <si>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</si>
  <si>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</si>
  <si>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</si>
  <si>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</si>
  <si>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</si>
  <si>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</si>
  <si>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</si>
  <si>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</si>
  <si>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</si>
  <si>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</si>
  <si>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</si>
  <si>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</si>
  <si>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</si>
  <si>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</si>
  <si>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</si>
  <si>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</si>
  <si>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</si>
  <si>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</si>
  <si>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</si>
  <si>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</si>
  <si>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</si>
  <si>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</si>
  <si>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</si>
  <si>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</si>
  <si>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</si>
  <si>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</si>
  <si>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</si>
  <si>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</si>
  <si>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</si>
  <si>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</si>
  <si>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</si>
  <si>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</si>
  <si>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</si>
  <si>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</si>
  <si>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</si>
  <si>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</si>
  <si>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</si>
  <si>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</si>
  <si>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</si>
  <si>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</si>
  <si>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</si>
  <si>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</si>
  <si>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</si>
  <si>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</si>
  <si>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</si>
  <si>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</si>
  <si>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</si>
  <si>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</si>
  <si>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</si>
  <si>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</si>
  <si>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</si>
  <si>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</si>
  <si>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</si>
  <si>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</si>
  <si>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</si>
  <si>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</si>
  <si>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</si>
  <si>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</si>
  <si>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</si>
  <si>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</si>
  <si>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</si>
  <si>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</si>
  <si>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</si>
  <si>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</si>
  <si>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</si>
  <si>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</si>
  <si>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</si>
  <si>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</si>
  <si>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</si>
  <si>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</si>
  <si>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</si>
  <si>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</si>
  <si>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</si>
  <si>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</si>
  <si>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</si>
  <si>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</si>
  <si>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</si>
  <si>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</si>
  <si>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</si>
  <si>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</si>
  <si>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</si>
  <si>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</si>
  <si>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</si>
  <si>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</si>
  <si>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</si>
  <si>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</si>
  <si>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</si>
  <si>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</si>
  <si>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</si>
  <si>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</si>
  <si>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</si>
  <si>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</si>
  <si>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</si>
  <si>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</si>
  <si>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</si>
  <si>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</si>
  <si>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</si>
  <si>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</si>
  <si>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</si>
  <si>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</si>
  <si>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</si>
  <si>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</si>
  <si>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</si>
  <si>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</si>
  <si>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</si>
  <si>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</si>
  <si>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</si>
  <si>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</si>
  <si>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</si>
  <si>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</si>
  <si>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</si>
  <si>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</si>
  <si>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</si>
  <si>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</si>
  <si>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</si>
  <si>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</si>
  <si>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</si>
  <si>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</si>
  <si>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</si>
  <si>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</si>
  <si>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</si>
  <si>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</si>
  <si>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</si>
  <si>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</si>
  <si>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</si>
  <si>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</si>
  <si>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</si>
  <si>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</si>
  <si>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</si>
  <si>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</si>
  <si>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</si>
  <si>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</si>
  <si>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</si>
  <si>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</si>
  <si>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</si>
  <si>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</si>
  <si>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</si>
  <si>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</si>
  <si>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</si>
  <si>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</si>
  <si>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</si>
  <si>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</si>
  <si>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</si>
  <si>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</si>
  <si>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</si>
  <si>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</si>
  <si>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</si>
  <si>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</si>
  <si>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</si>
  <si>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</si>
  <si>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</si>
  <si>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</si>
  <si>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</si>
  <si>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</si>
  <si>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</si>
  <si>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</si>
  <si>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</si>
  <si>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</si>
  <si>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</si>
  <si>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</si>
  <si>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</si>
  <si>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</si>
  <si>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</si>
  <si>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</si>
  <si>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</si>
  <si>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</si>
  <si>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</si>
  <si>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</si>
  <si>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</si>
  <si>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</si>
  <si>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</si>
  <si>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</si>
  <si>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</si>
  <si>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</si>
  <si>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</si>
  <si>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</si>
  <si>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</si>
  <si>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</si>
  <si>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</si>
  <si>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</si>
  <si>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</si>
  <si>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</si>
  <si>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</si>
  <si>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</si>
  <si>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</si>
  <si>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</si>
  <si>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</si>
  <si>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</si>
  <si>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</si>
  <si>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</si>
  <si>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</si>
  <si>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</si>
  <si>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</si>
  <si>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</si>
  <si>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</si>
  <si>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</si>
  <si>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</si>
  <si>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</si>
  <si>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</si>
  <si>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</si>
  <si>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</si>
  <si>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</si>
  <si>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</si>
  <si>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</si>
  <si>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</si>
  <si>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</si>
  <si>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</si>
  <si>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</si>
  <si>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</si>
  <si>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</si>
  <si>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</si>
  <si>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</si>
  <si>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</si>
  <si>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</si>
  <si>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</si>
  <si>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</si>
  <si>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</si>
  <si>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</si>
  <si>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</si>
  <si>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</si>
  <si>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</si>
  <si>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</si>
  <si>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</si>
  <si>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</si>
  <si>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</si>
  <si>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</si>
  <si>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</si>
  <si>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</si>
  <si>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</si>
  <si>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</si>
  <si>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</si>
  <si>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</si>
  <si>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</si>
  <si>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</si>
  <si>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</si>
  <si>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</si>
  <si>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</si>
  <si>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</si>
  <si>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</si>
  <si>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</si>
  <si>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</si>
  <si>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</si>
  <si>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</si>
  <si>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</si>
  <si>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</si>
  <si>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</si>
  <si>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</si>
  <si>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</si>
  <si>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</si>
  <si>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</si>
  <si>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</si>
  <si>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</si>
  <si>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</si>
  <si>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</si>
  <si>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</si>
  <si>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</si>
  <si>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</si>
  <si>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</si>
  <si>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</si>
  <si>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</si>
  <si>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</si>
  <si>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</si>
  <si>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</si>
  <si>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</si>
  <si>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</si>
  <si>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</si>
  <si>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</si>
  <si>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</si>
  <si>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</si>
  <si>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</si>
  <si>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</si>
  <si>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</si>
  <si>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</si>
  <si>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</si>
  <si>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</si>
  <si>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</si>
  <si>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</si>
  <si>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</si>
  <si>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</si>
  <si>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</si>
  <si>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</si>
  <si>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</si>
  <si>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</si>
  <si>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</si>
  <si>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</si>
  <si>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</si>
  <si>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</si>
  <si>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</si>
  <si>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</si>
  <si>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</si>
  <si>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</si>
  <si>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</si>
  <si>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</si>
  <si>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</si>
  <si>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</si>
  <si>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</si>
  <si>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</si>
  <si>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</si>
  <si>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</si>
  <si>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</si>
  <si>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</si>
  <si>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</si>
  <si>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</si>
  <si>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</si>
  <si>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</si>
  <si>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</si>
  <si>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</si>
  <si>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</si>
  <si>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</si>
  <si>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</si>
  <si>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</si>
  <si>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</si>
  <si>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</si>
  <si>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</si>
  <si>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</si>
  <si>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</si>
  <si>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</si>
  <si>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</si>
  <si>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</si>
  <si>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</si>
  <si>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</si>
  <si>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</si>
  <si>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</si>
  <si>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</si>
  <si>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</si>
  <si>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</si>
  <si>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</si>
  <si>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</si>
  <si>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</si>
  <si>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</si>
  <si>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</si>
  <si>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</si>
  <si>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</si>
  <si>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</si>
  <si>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</si>
  <si>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</si>
  <si>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</si>
  <si>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</si>
  <si>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</si>
  <si>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</si>
  <si>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</si>
  <si>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</si>
  <si>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</si>
  <si>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</si>
  <si>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</si>
  <si>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</si>
  <si>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</si>
  <si>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</si>
  <si>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</si>
  <si>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</si>
  <si>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</si>
  <si>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</si>
  <si>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</si>
  <si>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</si>
  <si>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</si>
  <si>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</si>
  <si>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</si>
  <si>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</si>
  <si>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</si>
  <si>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</si>
  <si>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</si>
  <si>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</si>
  <si>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</si>
  <si>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</si>
  <si>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</si>
  <si>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</si>
  <si>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</si>
  <si>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</si>
  <si>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</si>
  <si>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</si>
  <si>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</si>
  <si>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</si>
  <si>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</si>
  <si>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</si>
  <si>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</si>
  <si>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</si>
  <si>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</si>
  <si>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</si>
  <si>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</si>
  <si>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</si>
  <si>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</si>
  <si>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</si>
  <si>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</si>
  <si>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</si>
  <si>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</si>
  <si>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</si>
  <si>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</si>
  <si>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</si>
  <si>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</si>
  <si>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</si>
  <si>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</si>
  <si>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</si>
  <si>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</si>
  <si>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</si>
  <si>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</si>
  <si>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</si>
  <si>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</si>
  <si>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</si>
  <si>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</si>
  <si>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</si>
  <si>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</si>
  <si>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</si>
  <si>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</si>
  <si>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</si>
  <si>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</si>
  <si>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</si>
  <si>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</si>
  <si>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</si>
  <si>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</si>
  <si>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</si>
  <si>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</si>
  <si>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</si>
  <si>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</si>
  <si>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</si>
  <si>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</si>
  <si>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</si>
  <si>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</si>
  <si>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</si>
  <si>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</si>
  <si>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</si>
  <si>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</si>
  <si>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</si>
  <si>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</si>
  <si>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</si>
  <si>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</si>
  <si>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</si>
  <si>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</si>
  <si>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</si>
  <si>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</si>
  <si>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</si>
  <si>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</si>
  <si>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</si>
  <si>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</si>
  <si>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</si>
  <si>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</si>
  <si>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</si>
  <si>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</si>
  <si>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</si>
  <si>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</si>
  <si>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</si>
  <si>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</si>
  <si>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</si>
  <si>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</si>
  <si>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</si>
  <si>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</si>
  <si>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</si>
  <si>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</si>
  <si>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</si>
  <si>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</si>
  <si>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</si>
  <si>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</si>
  <si>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</si>
  <si>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</si>
  <si>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</si>
  <si>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</si>
  <si>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</si>
  <si>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</si>
  <si>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</si>
  <si>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</si>
  <si>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</si>
  <si>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</si>
  <si>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</si>
  <si>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</si>
  <si>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</si>
  <si>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</si>
  <si>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</si>
  <si>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</si>
  <si>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</si>
  <si>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</si>
  <si>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</si>
  <si>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</si>
  <si>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</si>
  <si>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</si>
  <si>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</si>
  <si>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</si>
  <si>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</si>
  <si>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</si>
  <si>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</si>
  <si>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</si>
  <si>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</si>
  <si>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</si>
  <si>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</si>
  <si>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</si>
  <si>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</si>
  <si>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</si>
  <si>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</si>
  <si>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</si>
  <si>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</si>
  <si>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</si>
  <si>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</si>
  <si>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</si>
  <si>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</si>
  <si>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</si>
  <si>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</si>
  <si>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</si>
  <si>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</si>
  <si>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</si>
  <si>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</si>
  <si>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</si>
  <si>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</si>
  <si>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</si>
  <si>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</si>
  <si>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</si>
  <si>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</si>
  <si>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</si>
  <si>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</si>
  <si>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</si>
  <si>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</si>
  <si>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</si>
  <si>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</si>
  <si>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</si>
  <si>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</si>
  <si>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</si>
  <si>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</si>
  <si>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</si>
  <si>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</si>
  <si>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</si>
  <si>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</si>
  <si>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</si>
  <si>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</si>
  <si>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</si>
  <si>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</si>
  <si>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</si>
  <si>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</si>
  <si>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</si>
  <si>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</si>
  <si>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</si>
  <si>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</si>
  <si>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</si>
  <si>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</si>
  <si>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</si>
  <si>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</si>
  <si>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</si>
  <si>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</si>
  <si>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</si>
  <si>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</si>
  <si>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</si>
  <si>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</si>
  <si>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</si>
  <si>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</si>
  <si>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</si>
  <si>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</si>
  <si>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</si>
  <si>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</si>
  <si>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</si>
  <si>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</si>
  <si>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</si>
  <si>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</si>
  <si>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</si>
  <si>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</si>
  <si>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</si>
  <si>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</si>
  <si>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</si>
  <si>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</si>
  <si>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</si>
  <si>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</si>
  <si>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</si>
  <si>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</si>
  <si>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</si>
  <si>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</si>
  <si>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</si>
  <si>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</si>
  <si>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</si>
  <si>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</si>
  <si>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</si>
  <si>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</si>
  <si>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</si>
  <si>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</si>
  <si>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</si>
  <si>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</si>
  <si>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</si>
  <si>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</si>
  <si>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</si>
  <si>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</si>
  <si>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</si>
  <si>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</si>
  <si>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</si>
  <si>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</si>
  <si>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</si>
  <si>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</si>
  <si>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</si>
  <si>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</si>
  <si>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</si>
  <si>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</si>
  <si>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</si>
  <si>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</si>
  <si>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</si>
  <si>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</si>
  <si>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</si>
  <si>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</si>
  <si>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</si>
  <si>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</si>
  <si>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</si>
  <si>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</si>
  <si>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</si>
  <si>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</si>
  <si>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</si>
  <si>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</si>
  <si>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</si>
  <si>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</si>
  <si>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</si>
  <si>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</si>
  <si>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</si>
  <si>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</si>
  <si>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</si>
  <si>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</si>
  <si>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</si>
  <si>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</si>
  <si>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</si>
  <si>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</si>
  <si>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</si>
  <si>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</si>
  <si>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</si>
  <si>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</si>
  <si>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</si>
  <si>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</si>
  <si>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</si>
  <si>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</si>
  <si>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</si>
  <si>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</si>
  <si>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</si>
  <si>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</si>
  <si>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</si>
  <si>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</si>
  <si>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</si>
  <si>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</si>
  <si>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</si>
  <si>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</si>
  <si>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</si>
  <si>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</si>
  <si>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</si>
  <si>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</si>
  <si>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</si>
  <si>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</si>
  <si>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</si>
  <si>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</si>
  <si>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</si>
  <si>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</si>
  <si>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</si>
  <si>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</si>
  <si>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</si>
  <si>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</si>
  <si>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</si>
  <si>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</si>
  <si>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</si>
  <si>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</si>
  <si>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</si>
  <si>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</si>
  <si>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</si>
  <si>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</si>
  <si>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</si>
  <si>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</si>
  <si>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</si>
  <si>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</si>
  <si>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</si>
  <si>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</si>
  <si>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</si>
  <si>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</si>
  <si>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</si>
  <si>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</si>
  <si>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</si>
  <si>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</si>
  <si>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</si>
  <si>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</si>
  <si>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</si>
  <si>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</si>
  <si>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</si>
  <si>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</si>
  <si>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</si>
  <si>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</si>
  <si>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</si>
  <si>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</si>
  <si>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</si>
  <si>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</si>
  <si>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</si>
  <si>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</si>
  <si>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</si>
  <si>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</si>
  <si>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</si>
  <si>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</si>
  <si>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</si>
  <si>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</si>
  <si>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</si>
  <si>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</si>
  <si>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</si>
  <si>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</si>
  <si>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</si>
  <si>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</si>
  <si>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</si>
  <si>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</si>
  <si>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</si>
  <si>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</si>
  <si>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</si>
  <si>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</si>
  <si>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</si>
  <si>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</si>
  <si>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</si>
  <si>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</si>
  <si>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</si>
  <si>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</si>
  <si>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</si>
  <si>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</si>
  <si>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</si>
  <si>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</si>
  <si>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</si>
  <si>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</si>
  <si>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</si>
  <si>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</si>
  <si>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</si>
  <si>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</si>
  <si>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</si>
  <si>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</si>
  <si>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</si>
  <si>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</si>
  <si>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</si>
  <si>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</si>
  <si>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</si>
  <si>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</si>
  <si>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</si>
  <si>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</si>
  <si>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</si>
  <si>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</si>
  <si>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</si>
  <si>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</si>
  <si>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</si>
  <si>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</si>
  <si>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</si>
  <si>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</si>
  <si>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</si>
  <si>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</si>
  <si>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</si>
  <si>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</si>
  <si>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</si>
  <si>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</si>
  <si>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</si>
  <si>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</si>
  <si>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</si>
  <si>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</si>
  <si>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</si>
  <si>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</si>
  <si>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</si>
  <si>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</si>
  <si>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</si>
  <si>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</si>
  <si>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</si>
  <si>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</si>
  <si>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</si>
  <si>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</si>
  <si>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</si>
  <si>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</si>
  <si>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</si>
  <si>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</si>
  <si>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</si>
  <si>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</si>
  <si>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</si>
  <si>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</si>
  <si>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</si>
  <si>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</si>
  <si>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</si>
  <si>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</si>
  <si>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</si>
  <si>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</si>
  <si>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</si>
  <si>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</si>
  <si>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</si>
  <si>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</si>
  <si>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</si>
  <si>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</si>
  <si>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</si>
  <si>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</si>
  <si>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</si>
  <si>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</si>
  <si>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</si>
  <si>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</si>
  <si>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</si>
  <si>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</si>
  <si>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</si>
  <si>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</si>
  <si>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</si>
  <si>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</si>
  <si>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</si>
  <si>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</si>
  <si>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</si>
  <si>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</si>
  <si>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</si>
  <si>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</si>
  <si>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</si>
  <si>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</si>
  <si>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</si>
  <si>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</si>
  <si>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</si>
  <si>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</si>
  <si>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</si>
  <si>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</si>
  <si>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</si>
  <si>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</si>
  <si>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</si>
  <si>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</si>
  <si>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</si>
  <si>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</si>
  <si>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</si>
  <si>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</si>
  <si>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</si>
  <si>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</si>
  <si>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</si>
  <si>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</si>
  <si>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</si>
  <si>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</si>
  <si>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</si>
  <si>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</si>
  <si>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</si>
  <si>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</si>
  <si>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</si>
  <si>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</si>
  <si>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</si>
  <si>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</si>
  <si>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</si>
  <si>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</si>
  <si>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</si>
  <si>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</si>
  <si>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</si>
  <si>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</si>
  <si>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</si>
  <si>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</si>
  <si>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</si>
  <si>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</si>
  <si>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</si>
  <si>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</si>
  <si>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</si>
  <si>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</si>
  <si>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</si>
  <si>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</si>
  <si>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</si>
  <si>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</si>
  <si>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</si>
  <si>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</si>
  <si>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</si>
  <si>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</si>
  <si>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</si>
  <si>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</si>
  <si>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</si>
  <si>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</si>
  <si>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</si>
  <si>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</si>
  <si>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</si>
  <si>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</si>
  <si>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</si>
  <si>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</si>
  <si>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</si>
  <si>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</si>
  <si>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</si>
  <si>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</si>
  <si>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</si>
  <si>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</si>
  <si>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</si>
  <si>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</si>
  <si>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</si>
  <si>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</si>
  <si>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</si>
  <si>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</si>
  <si>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</si>
  <si>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</si>
  <si>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</si>
  <si>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</si>
  <si>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</si>
  <si>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</si>
  <si>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</si>
  <si>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</si>
  <si>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</si>
  <si>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</si>
  <si>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</si>
  <si>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</si>
  <si>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</si>
  <si>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</si>
  <si>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</si>
  <si>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</si>
  <si>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</si>
  <si>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</si>
  <si>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</si>
  <si>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</si>
  <si>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</si>
  <si>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</si>
  <si>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</si>
  <si>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</si>
  <si>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</si>
  <si>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</si>
  <si>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</si>
  <si>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</si>
  <si>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</si>
  <si>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</si>
  <si>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</si>
  <si>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</si>
  <si>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</si>
  <si>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</si>
  <si>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</si>
  <si>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</si>
  <si>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</si>
  <si>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</si>
  <si>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</si>
  <si>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</si>
  <si>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</si>
  <si>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</si>
  <si>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</si>
  <si>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</si>
  <si>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</si>
  <si>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</si>
  <si>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</si>
  <si>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</si>
  <si>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</si>
  <si>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</si>
  <si>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</si>
  <si>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</si>
  <si>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</si>
  <si>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</si>
  <si>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</si>
  <si>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</si>
  <si>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</si>
  <si>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</si>
  <si>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</si>
  <si>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</si>
  <si>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</si>
  <si>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</si>
  <si>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</si>
  <si>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</si>
  <si>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</si>
  <si>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</si>
  <si>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</si>
  <si>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</si>
  <si>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</si>
  <si>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</si>
  <si>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</si>
  <si>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</si>
  <si>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</si>
  <si>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</si>
  <si>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</si>
  <si>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</si>
  <si>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</si>
  <si>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</si>
  <si>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</si>
  <si>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</si>
  <si>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</si>
  <si>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</si>
  <si>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</si>
  <si>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</si>
  <si>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</si>
  <si>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</si>
  <si>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</si>
  <si>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</si>
  <si>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</si>
  <si>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</si>
  <si>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</si>
  <si>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</si>
  <si>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</si>
  <si>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</si>
  <si>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</si>
  <si>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</si>
  <si>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</si>
  <si>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</si>
  <si>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</si>
  <si>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</si>
  <si>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</si>
  <si>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</si>
  <si>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</si>
  <si>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</si>
  <si>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</si>
  <si>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</si>
  <si>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</si>
  <si>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</si>
  <si>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</si>
  <si>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</si>
  <si>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</si>
  <si>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</si>
  <si>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</si>
  <si>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</si>
  <si>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</si>
  <si>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</si>
  <si>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</si>
  <si>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</si>
  <si>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</si>
  <si>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</si>
  <si>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</si>
  <si>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</si>
  <si>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</si>
  <si>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</si>
  <si>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</si>
  <si>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</si>
  <si>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</si>
  <si>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</si>
  <si>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</si>
  <si>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</si>
  <si>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</si>
  <si>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</si>
  <si>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</si>
  <si>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</si>
  <si>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</si>
  <si>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</si>
  <si>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</si>
  <si>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</si>
  <si>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</si>
  <si>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</si>
  <si>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</si>
  <si>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</si>
  <si>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</si>
  <si>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</si>
  <si>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</si>
  <si>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</si>
  <si>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</si>
  <si>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</si>
  <si>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</si>
  <si>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</si>
  <si>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</si>
  <si>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</si>
  <si>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</si>
  <si>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</si>
  <si>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</si>
  <si>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</si>
  <si>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</si>
  <si>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</si>
  <si>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</si>
  <si>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</si>
  <si>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</si>
  <si>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</si>
  <si>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</si>
  <si>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</si>
  <si>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</si>
  <si>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</si>
  <si>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</si>
  <si>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</si>
  <si>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</si>
  <si>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</si>
  <si>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</si>
  <si>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</si>
  <si>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</si>
  <si>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</si>
  <si>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</si>
  <si>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</si>
  <si>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</si>
  <si>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</si>
  <si>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</si>
  <si>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</si>
  <si>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</si>
  <si>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</si>
  <si>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</si>
  <si>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</si>
  <si>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</si>
  <si>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</si>
  <si>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</si>
  <si>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</si>
  <si>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</si>
  <si>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</si>
  <si>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</si>
  <si>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</si>
  <si>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</si>
  <si>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</si>
  <si>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</si>
  <si>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</si>
  <si>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</si>
  <si>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</si>
  <si>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</si>
  <si>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</si>
  <si>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</si>
  <si>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</si>
  <si>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</si>
  <si>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</si>
  <si>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</si>
  <si>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</si>
  <si>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</si>
  <si>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</si>
  <si>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</si>
  <si>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</si>
  <si>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</si>
  <si>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</si>
  <si>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</si>
  <si>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</si>
  <si>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</si>
  <si>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</si>
  <si>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</si>
  <si>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</si>
  <si>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</si>
  <si>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</si>
  <si>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</si>
  <si>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</si>
  <si>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</si>
  <si>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</si>
  <si>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</si>
  <si>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</si>
  <si>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</si>
  <si>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</si>
  <si>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</si>
  <si>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</si>
  <si>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</si>
  <si>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</si>
  <si>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</si>
  <si>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</si>
  <si>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</si>
  <si>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</si>
  <si>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</si>
  <si>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</si>
  <si>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</si>
  <si>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</si>
  <si>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</si>
  <si>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</si>
  <si>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</si>
  <si>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</si>
  <si>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</si>
  <si>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</si>
  <si>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</si>
  <si>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</si>
  <si>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</si>
  <si>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</si>
  <si>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</si>
  <si>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</si>
  <si>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</si>
  <si>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</si>
  <si>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</si>
  <si>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</si>
  <si>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</si>
  <si>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</si>
  <si>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</si>
  <si>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</si>
  <si>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</si>
  <si>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</si>
  <si>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</si>
  <si>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</si>
  <si>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</si>
  <si>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</si>
  <si>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</si>
  <si>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</si>
  <si>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</si>
  <si>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</si>
  <si>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</si>
  <si>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</si>
  <si>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</si>
  <si>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</si>
  <si>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</si>
  <si>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</si>
  <si>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</si>
  <si>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</si>
  <si>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</si>
  <si>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</si>
  <si>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</si>
  <si>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</si>
  <si>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</si>
  <si>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</si>
  <si>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</si>
  <si>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</si>
  <si>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</si>
  <si>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</si>
  <si>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</si>
  <si>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</si>
  <si>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</si>
  <si>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</si>
  <si>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</si>
  <si>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</si>
  <si>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</si>
  <si>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</si>
  <si>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</si>
  <si>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</si>
  <si>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</si>
  <si>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</si>
  <si>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</si>
  <si>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</si>
  <si>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</si>
  <si>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</si>
  <si>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</si>
  <si>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</si>
  <si>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</si>
  <si>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</si>
  <si>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</si>
  <si>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</si>
  <si>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</si>
  <si>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</si>
  <si>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</si>
  <si>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</si>
  <si>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</si>
  <si>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</si>
  <si>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</si>
  <si>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</si>
  <si>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</si>
  <si>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</si>
  <si>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</si>
  <si>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</si>
  <si>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</si>
  <si>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</si>
  <si>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</si>
  <si>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</si>
  <si>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</si>
  <si>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</si>
  <si>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</si>
  <si>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</si>
  <si>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</si>
  <si>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</si>
  <si>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</si>
  <si>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</si>
  <si>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</si>
  <si>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</si>
  <si>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</si>
  <si>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</si>
  <si>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</si>
  <si>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</si>
  <si>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</si>
  <si>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</si>
  <si>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</si>
  <si>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</si>
  <si>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</si>
  <si>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</si>
  <si>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</si>
  <si>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</si>
  <si>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</si>
  <si>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</si>
  <si>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</si>
  <si>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</si>
  <si>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</si>
  <si>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</si>
  <si>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</si>
  <si>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</si>
  <si>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</si>
  <si>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</si>
  <si>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</si>
  <si>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</si>
  <si>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</si>
  <si>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</si>
  <si>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</si>
  <si>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</si>
  <si>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</si>
  <si>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</si>
  <si>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</si>
  <si>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</si>
  <si>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</si>
  <si>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</si>
  <si>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</si>
  <si>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</si>
  <si>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</si>
  <si>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</si>
  <si>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</si>
  <si>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</si>
  <si>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</si>
  <si>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</si>
  <si>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</si>
  <si>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</si>
  <si>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</si>
  <si>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</si>
  <si>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</si>
  <si>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</si>
  <si>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</si>
  <si>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</si>
  <si>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</si>
  <si>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</si>
  <si>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</si>
  <si>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</si>
  <si>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</si>
  <si>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</si>
  <si>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</si>
  <si>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</si>
  <si>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</si>
  <si>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</si>
  <si>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</si>
  <si>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</si>
  <si>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</si>
  <si>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</si>
  <si>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</si>
  <si>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</si>
  <si>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</si>
  <si>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</si>
  <si>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</si>
  <si>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</si>
  <si>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</si>
  <si>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</si>
  <si>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</si>
  <si>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</si>
  <si>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</si>
  <si>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</si>
  <si>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</si>
  <si>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</si>
  <si>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</si>
  <si>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</si>
  <si>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</si>
  <si>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</si>
  <si>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</si>
  <si>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</si>
  <si>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</si>
  <si>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</si>
  <si>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</si>
  <si>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</si>
  <si>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</si>
  <si>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</si>
  <si>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</si>
  <si>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</si>
  <si>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</si>
  <si>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</si>
  <si>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</si>
  <si>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</si>
  <si>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</si>
  <si>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</si>
  <si>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</si>
  <si>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</si>
  <si>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</si>
  <si>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</si>
  <si>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</si>
  <si>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</si>
  <si>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</si>
  <si>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</si>
  <si>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</si>
  <si>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</si>
  <si>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</si>
  <si>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</si>
  <si>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</si>
  <si>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</si>
  <si>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</si>
  <si>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</si>
  <si>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</si>
  <si>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</si>
  <si>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</si>
  <si>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</si>
  <si>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</si>
  <si>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</si>
  <si>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</si>
  <si>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</si>
  <si>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</si>
  <si>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</si>
  <si>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</si>
  <si>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</si>
  <si>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</si>
  <si>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</si>
  <si>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</si>
  <si>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</si>
  <si>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</si>
  <si>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</si>
  <si>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</si>
  <si>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</si>
  <si>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</si>
  <si>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</si>
  <si>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</si>
  <si>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</si>
  <si>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</si>
  <si>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</si>
  <si>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</si>
  <si>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</si>
  <si>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</si>
  <si>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</si>
  <si>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</si>
  <si>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</si>
  <si>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</si>
  <si>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</si>
  <si>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</si>
  <si>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</si>
  <si>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</si>
  <si>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</si>
  <si>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</si>
  <si>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</si>
  <si>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</si>
  <si>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</si>
  <si>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</si>
  <si>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</si>
  <si>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</si>
  <si>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</si>
  <si>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</si>
  <si>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</si>
  <si>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</si>
  <si>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</si>
  <si>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</si>
  <si>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</si>
  <si>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</si>
  <si>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</si>
  <si>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</si>
  <si>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</si>
  <si>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</si>
  <si>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</si>
  <si>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</si>
  <si>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</si>
  <si>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</si>
  <si>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</si>
  <si>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</si>
  <si>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</si>
  <si>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</si>
  <si>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</si>
  <si>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</si>
  <si>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</si>
  <si>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</si>
  <si>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</si>
  <si>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</si>
  <si>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</si>
  <si>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</si>
  <si>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</si>
  <si>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</si>
  <si>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</si>
  <si>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</si>
  <si>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</si>
  <si>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</si>
  <si>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</si>
  <si>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</si>
  <si>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</si>
  <si>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</si>
  <si>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</si>
  <si>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</si>
  <si>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</si>
  <si>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</si>
  <si>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</si>
  <si>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</si>
  <si>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</si>
  <si>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</si>
  <si>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</si>
  <si>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</si>
  <si>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</si>
  <si>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</si>
  <si>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</si>
  <si>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</si>
  <si>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</si>
  <si>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</si>
  <si>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</si>
  <si>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</si>
  <si>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</si>
  <si>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</si>
  <si>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</si>
  <si>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</si>
  <si>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</si>
  <si>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</si>
  <si>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</si>
  <si>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</si>
  <si>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</si>
  <si>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</si>
  <si>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</si>
  <si>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</si>
  <si>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</si>
  <si>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</si>
  <si>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</si>
  <si>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</si>
  <si>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</si>
  <si>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</si>
  <si>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</si>
  <si>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</si>
  <si>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</si>
  <si>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</si>
  <si>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</si>
  <si>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</si>
  <si>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</si>
  <si>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</si>
  <si>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</si>
  <si>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</si>
  <si>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</si>
  <si>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</si>
  <si>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</si>
  <si>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</si>
  <si>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</si>
  <si>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</si>
  <si>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</si>
  <si>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</si>
  <si>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</si>
  <si>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</si>
  <si>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</si>
  <si>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</si>
  <si>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</si>
  <si>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</si>
  <si>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</si>
  <si>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</si>
  <si>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</si>
  <si>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</si>
  <si>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</si>
  <si>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</si>
  <si>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</si>
  <si>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</si>
  <si>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</si>
  <si>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</si>
  <si>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</si>
  <si>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</si>
  <si>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</si>
  <si>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</si>
  <si>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</si>
  <si>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</si>
  <si>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</si>
  <si>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</si>
  <si>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</si>
  <si>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</si>
  <si>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</si>
  <si>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</si>
  <si>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</si>
  <si>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</si>
  <si>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</si>
  <si>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</si>
  <si>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</si>
  <si>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</si>
  <si>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</si>
  <si>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</si>
  <si>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</si>
  <si>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</si>
  <si>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</si>
  <si>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</si>
  <si>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</si>
  <si>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</si>
  <si>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</si>
  <si>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</si>
  <si>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</si>
  <si>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</si>
  <si>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</si>
  <si>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</si>
  <si>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</si>
  <si>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</si>
  <si>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</si>
  <si>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</si>
  <si>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</si>
  <si>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</si>
  <si>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</si>
  <si>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</si>
  <si>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</si>
  <si>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</si>
  <si>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</si>
  <si>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</si>
  <si>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</si>
  <si>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</si>
  <si>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</si>
  <si>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</si>
  <si>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</si>
  <si>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</si>
  <si>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</si>
  <si>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</si>
  <si>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</si>
  <si>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</si>
  <si>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</si>
  <si>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</si>
  <si>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</si>
  <si>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</si>
  <si>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</si>
  <si>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</si>
  <si>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</si>
  <si>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</si>
  <si>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</si>
  <si>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</si>
  <si>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</si>
  <si>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</si>
  <si>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</si>
  <si>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</si>
  <si>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</si>
  <si>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</si>
  <si>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</si>
  <si>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</si>
  <si>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</si>
  <si>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</si>
  <si>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</si>
  <si>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</si>
  <si>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</si>
  <si>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</si>
  <si>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</si>
  <si>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</si>
  <si>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</si>
  <si>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</si>
  <si>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</si>
  <si>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</si>
  <si>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</si>
  <si>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</si>
  <si>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</si>
  <si>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</si>
  <si>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</si>
  <si>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</si>
  <si>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</si>
  <si>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</si>
  <si>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</si>
  <si>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</si>
  <si>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</si>
  <si>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</si>
  <si>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</si>
  <si>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</si>
  <si>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</si>
  <si>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</si>
  <si>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</si>
  <si>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</si>
  <si>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</si>
  <si>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</si>
  <si>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</si>
  <si>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</si>
  <si>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</si>
  <si>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</si>
  <si>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</si>
  <si>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</si>
  <si>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</si>
  <si>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</si>
  <si>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</si>
  <si>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</si>
  <si>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</si>
  <si>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</si>
  <si>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</si>
  <si>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</si>
  <si>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</si>
  <si>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</si>
  <si>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</si>
  <si>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</si>
  <si>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</si>
  <si>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</si>
  <si>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</si>
  <si>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</si>
  <si>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</si>
  <si>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</si>
  <si>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</si>
  <si>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</si>
  <si>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</si>
  <si>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</si>
  <si>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</si>
  <si>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</si>
  <si>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</si>
  <si>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</si>
  <si>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</si>
  <si>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</si>
  <si>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</si>
  <si>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</si>
  <si>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</si>
  <si>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</si>
  <si>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</si>
  <si>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</si>
  <si>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</si>
  <si>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</si>
  <si>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</si>
  <si>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</si>
  <si>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</si>
  <si>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</si>
  <si>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</si>
  <si>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</si>
  <si>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</si>
  <si>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</si>
  <si>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</si>
  <si>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</si>
  <si>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</si>
  <si>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</si>
  <si>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</si>
  <si>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</si>
  <si>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</si>
  <si>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</si>
  <si>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</si>
  <si>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</si>
  <si>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</si>
  <si>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</si>
  <si>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</si>
  <si>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</si>
  <si>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</si>
  <si>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</si>
  <si>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</si>
  <si>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</si>
  <si>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</si>
  <si>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</si>
  <si>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</si>
  <si>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</si>
  <si>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</si>
  <si>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</si>
  <si>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</si>
  <si>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</si>
  <si>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</si>
  <si>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</si>
  <si>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</si>
  <si>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</si>
  <si>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</si>
  <si>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</si>
  <si>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</si>
  <si>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</si>
  <si>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</si>
  <si>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</si>
  <si>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</si>
  <si>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</si>
  <si>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</si>
  <si>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</si>
  <si>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</si>
  <si>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</si>
  <si>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</si>
  <si>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</si>
  <si>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</si>
  <si>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</si>
  <si>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</si>
  <si>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</si>
  <si>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</si>
  <si>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</si>
  <si>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</si>
  <si>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</si>
  <si>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</si>
  <si>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</si>
  <si>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</si>
  <si>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</si>
  <si>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</si>
  <si>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</si>
  <si>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</si>
  <si>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</si>
  <si>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</si>
  <si>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</si>
  <si>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</si>
  <si>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</si>
  <si>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</si>
  <si>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</si>
  <si>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</si>
  <si>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</si>
  <si>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</si>
  <si>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</si>
  <si>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</si>
  <si>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</si>
  <si>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</si>
  <si>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</si>
  <si>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</si>
  <si>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</si>
  <si>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</si>
  <si>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</si>
  <si>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</si>
  <si>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</si>
  <si>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</si>
  <si>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</si>
  <si>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</si>
  <si>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</si>
  <si>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</si>
  <si>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</si>
  <si>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</si>
  <si>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</si>
  <si>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</si>
  <si>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</si>
  <si>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</si>
  <si>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</si>
  <si>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</si>
  <si>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</si>
  <si>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</si>
  <si>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</si>
  <si>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</si>
  <si>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</si>
  <si>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</si>
  <si>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</si>
  <si>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</si>
  <si>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</si>
  <si>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</si>
  <si>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</si>
  <si>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</si>
  <si>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</si>
  <si>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</si>
  <si>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</si>
  <si>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</si>
  <si>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</si>
  <si>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</si>
  <si>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</si>
  <si>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</si>
  <si>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</si>
  <si>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</si>
  <si>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</si>
  <si>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</si>
  <si>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</si>
  <si>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</si>
  <si>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</si>
  <si>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</si>
  <si>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</si>
  <si>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</si>
  <si>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</si>
  <si>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</si>
  <si>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</si>
  <si>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</si>
  <si>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</si>
  <si>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</si>
  <si>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</si>
  <si>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</si>
  <si>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</si>
  <si>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</si>
  <si>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</si>
  <si>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</si>
  <si>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</si>
  <si>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</si>
  <si>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</si>
  <si>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</si>
  <si>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</si>
  <si>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</si>
  <si>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</si>
  <si>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</si>
  <si>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</si>
  <si>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</si>
  <si>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</si>
  <si>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</si>
  <si>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</si>
  <si>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</si>
  <si>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</si>
  <si>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</si>
  <si>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</si>
  <si>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</si>
  <si>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</si>
  <si>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</si>
  <si>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</si>
  <si>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</si>
  <si>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</si>
  <si>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</si>
  <si>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</si>
  <si>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</si>
  <si>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</si>
  <si>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</si>
  <si>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</si>
  <si>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</si>
  <si>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</si>
  <si>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</si>
  <si>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</si>
  <si>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</si>
  <si>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</si>
  <si>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</si>
  <si>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</si>
  <si>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</si>
  <si>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</si>
  <si>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</si>
  <si>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</si>
  <si>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</si>
  <si>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</si>
  <si>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</si>
  <si>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</si>
  <si>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</si>
  <si>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</si>
  <si>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</si>
  <si>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</si>
  <si>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</si>
  <si>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</si>
  <si>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</si>
  <si>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</si>
  <si>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</si>
  <si>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</si>
  <si>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</si>
  <si>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</si>
  <si>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</si>
  <si>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</si>
  <si>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</si>
  <si>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</si>
  <si>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</si>
  <si>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</si>
  <si>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</si>
  <si>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</si>
  <si>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</si>
  <si>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</si>
  <si>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</si>
  <si>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</si>
  <si>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</si>
  <si>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</si>
  <si>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</si>
  <si>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</si>
  <si>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</si>
  <si>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</si>
  <si>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</si>
  <si>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</si>
  <si>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</si>
  <si>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</si>
  <si>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</si>
  <si>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</si>
  <si>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</si>
  <si>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</si>
  <si>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</si>
  <si>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</si>
  <si>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</si>
  <si>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</si>
  <si>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</si>
  <si>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</si>
  <si>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</si>
  <si>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</si>
  <si>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</si>
  <si>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</si>
  <si>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</si>
  <si>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</si>
  <si>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</si>
  <si>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</si>
  <si>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</si>
  <si>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</si>
  <si>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</si>
  <si>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</si>
  <si>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</si>
  <si>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</si>
  <si>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</si>
  <si>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</si>
  <si>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</si>
  <si>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</si>
  <si>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</si>
  <si>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</si>
  <si>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</si>
  <si>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</si>
  <si>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</si>
  <si>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</si>
  <si>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</si>
  <si>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</si>
  <si>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</si>
  <si>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</si>
  <si>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</si>
  <si>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</si>
  <si>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</si>
  <si>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</si>
  <si>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</si>
  <si>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</si>
  <si>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</si>
  <si>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</si>
  <si>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</si>
  <si>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</si>
  <si>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</si>
  <si>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</si>
  <si>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</si>
  <si>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</si>
  <si>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</si>
  <si>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</si>
  <si>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</si>
  <si>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</si>
  <si>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</si>
  <si>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</si>
  <si>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</si>
  <si>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</si>
  <si>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</si>
  <si>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</si>
  <si>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</si>
  <si>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</si>
  <si>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</si>
  <si>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</si>
  <si>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</si>
  <si>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</si>
  <si>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</si>
  <si>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</si>
  <si>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</si>
  <si>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</si>
  <si>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</si>
  <si>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</si>
  <si>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</si>
  <si>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</si>
  <si>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</si>
  <si>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</si>
  <si>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</si>
  <si>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</si>
  <si>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</si>
  <si>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</si>
  <si>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</si>
  <si>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</si>
  <si>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</si>
  <si>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</si>
  <si>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</si>
  <si>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</si>
  <si>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</si>
  <si>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</si>
  <si>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</si>
  <si>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</si>
  <si>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</si>
  <si>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</si>
  <si>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</si>
  <si>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</si>
  <si>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</si>
  <si>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</si>
  <si>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</si>
  <si>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</si>
  <si>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</si>
  <si>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</si>
  <si>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</si>
  <si>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</si>
  <si>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</si>
  <si>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</si>
  <si>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</si>
  <si>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</si>
  <si>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</si>
  <si>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</si>
  <si>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</si>
  <si>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</si>
  <si>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</si>
  <si>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</si>
  <si>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</si>
  <si>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</si>
  <si>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</si>
  <si>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</si>
  <si>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</si>
  <si>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</si>
  <si>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</si>
  <si>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</si>
  <si>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</si>
  <si>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</si>
  <si>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</si>
  <si>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</si>
  <si>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</si>
  <si>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</si>
  <si>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</si>
  <si>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</si>
  <si>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</si>
  <si>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</si>
  <si>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</si>
  <si>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</si>
  <si>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</si>
  <si>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</si>
  <si>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</si>
  <si>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</si>
  <si>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</si>
  <si>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</si>
  <si>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</si>
  <si>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</si>
  <si>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</si>
  <si>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</si>
  <si>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</si>
  <si>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</si>
  <si>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</si>
  <si>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</si>
  <si>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</si>
  <si>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</si>
  <si>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</si>
  <si>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</si>
  <si>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</si>
  <si>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</si>
  <si>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</si>
  <si>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</si>
  <si>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</si>
  <si>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</si>
  <si>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</si>
  <si>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</si>
  <si>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</si>
  <si>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</si>
  <si>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</si>
  <si>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</si>
  <si>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</si>
  <si>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</si>
  <si>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</si>
  <si>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</si>
  <si>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</si>
  <si>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</si>
  <si>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</si>
  <si>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</si>
  <si>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</si>
  <si>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</si>
  <si>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</si>
  <si>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</si>
  <si>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</si>
  <si>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</si>
  <si>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</si>
  <si>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</si>
  <si>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</si>
  <si>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</si>
  <si>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</si>
  <si>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</si>
  <si>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</si>
  <si>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</si>
  <si>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</si>
  <si>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</si>
  <si>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</si>
  <si>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</si>
  <si>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</si>
  <si>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</si>
  <si>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</si>
  <si>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</si>
  <si>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</si>
  <si>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</si>
  <si>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</si>
  <si>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</si>
  <si>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</si>
  <si>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</si>
  <si>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</si>
  <si>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</si>
  <si>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</si>
  <si>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</si>
  <si>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</si>
  <si>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</si>
  <si>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</si>
  <si>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</si>
  <si>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</si>
  <si>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</si>
  <si>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</si>
  <si>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</si>
  <si>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</si>
  <si>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</si>
  <si>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</si>
  <si>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</si>
  <si>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</si>
  <si>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</si>
  <si>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</si>
  <si>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</si>
  <si>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</si>
  <si>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</si>
  <si>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</si>
  <si>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</si>
  <si>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</si>
  <si>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</si>
  <si>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</si>
  <si>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</si>
  <si>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</si>
  <si>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</si>
  <si>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</si>
  <si>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</si>
  <si>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</si>
  <si>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</si>
  <si>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</si>
  <si>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</si>
  <si>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</si>
  <si>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</si>
  <si>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</si>
  <si>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</si>
  <si>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</si>
  <si>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</si>
  <si>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</si>
  <si>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</si>
  <si>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</si>
  <si>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</si>
  <si>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</si>
  <si>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</si>
  <si>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</si>
  <si>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</si>
  <si>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</si>
  <si>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</si>
  <si>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</si>
  <si>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</si>
  <si>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</si>
  <si>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</si>
  <si>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</si>
  <si>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</si>
  <si>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</si>
  <si>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</si>
  <si>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</si>
  <si>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</si>
  <si>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</si>
  <si>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</si>
  <si>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</si>
  <si>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</si>
  <si>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</si>
  <si>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</si>
  <si>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</si>
  <si>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</si>
  <si>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</si>
  <si>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</si>
  <si>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</si>
  <si>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</si>
  <si>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</si>
  <si>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</si>
  <si>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</si>
  <si>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</si>
  <si>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</si>
  <si>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</si>
  <si>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</si>
  <si>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</si>
  <si>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</si>
  <si>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</si>
  <si>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</si>
  <si>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</si>
  <si>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</si>
  <si>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</si>
  <si>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</si>
  <si>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</si>
  <si>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</si>
  <si>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</si>
  <si>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</si>
  <si>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</si>
  <si>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</si>
  <si>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</si>
  <si>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</si>
  <si>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</si>
  <si>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</si>
  <si>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</si>
  <si>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</si>
  <si>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</si>
  <si>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</si>
  <si>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</si>
  <si>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</si>
  <si>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</si>
  <si>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</si>
  <si>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</si>
  <si>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</si>
  <si>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</si>
  <si>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</si>
  <si>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</si>
  <si>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</si>
  <si>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</si>
  <si>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</si>
  <si>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</si>
  <si>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</si>
  <si>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</si>
  <si>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</si>
  <si>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</si>
  <si>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</si>
  <si>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</si>
  <si>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</si>
  <si>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</si>
  <si>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</si>
  <si>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</si>
  <si>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</si>
  <si>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</si>
  <si>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</si>
  <si>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</si>
  <si>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</si>
  <si>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</si>
  <si>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</si>
  <si>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</si>
  <si>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</si>
  <si>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</si>
  <si>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</si>
  <si>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</si>
  <si>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</si>
  <si>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</si>
  <si>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</si>
  <si>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</si>
  <si>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</si>
  <si>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</si>
  <si>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</si>
  <si>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</si>
  <si>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</si>
  <si>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</si>
  <si>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</si>
  <si>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</si>
  <si>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</si>
  <si>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</si>
  <si>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</si>
  <si>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</si>
  <si>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</si>
  <si>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</si>
  <si>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</si>
  <si>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</si>
  <si>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</si>
  <si>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</si>
  <si>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</si>
  <si>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</si>
  <si>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</si>
  <si>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</si>
  <si>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</si>
  <si>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</si>
  <si>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</si>
  <si>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</si>
  <si>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</si>
  <si>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</si>
  <si>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</si>
  <si>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</si>
  <si>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</si>
  <si>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</si>
  <si>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</si>
  <si>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</si>
  <si>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</si>
  <si>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</si>
  <si>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</si>
  <si>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</si>
  <si>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</si>
  <si>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</si>
  <si>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</si>
  <si>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</si>
  <si>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</si>
  <si>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</si>
  <si>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</si>
  <si>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</si>
  <si>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</si>
  <si>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</si>
  <si>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</si>
  <si>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</si>
  <si>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</si>
  <si>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</si>
  <si>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</si>
  <si>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</si>
  <si>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</si>
  <si>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</si>
  <si>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</si>
  <si>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</si>
  <si>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</si>
  <si>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</si>
  <si>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</si>
  <si>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</si>
  <si>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</si>
  <si>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</si>
  <si>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</si>
  <si>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</si>
  <si>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</si>
  <si>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</si>
  <si>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</si>
  <si>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</si>
  <si>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</si>
  <si>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</si>
  <si>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</si>
  <si>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</si>
  <si>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</si>
  <si>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</si>
  <si>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</si>
  <si>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</si>
  <si>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</si>
  <si>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</si>
  <si>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</si>
  <si>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</si>
  <si>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</si>
  <si>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</si>
  <si>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</si>
  <si>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</si>
  <si>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</si>
  <si>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</si>
  <si>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</si>
  <si>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</si>
  <si>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</si>
  <si>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</si>
  <si>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</si>
  <si>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</si>
  <si>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</si>
  <si>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</si>
  <si>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</si>
  <si>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</si>
  <si>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</si>
  <si>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</si>
  <si>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</si>
  <si>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</si>
  <si>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</si>
  <si>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</si>
  <si>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</si>
  <si>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</si>
  <si>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</si>
  <si>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</si>
  <si>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</si>
  <si>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</si>
  <si>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</si>
  <si>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</si>
  <si>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</si>
  <si>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</si>
  <si>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</si>
  <si>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</si>
  <si>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</si>
  <si>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</si>
  <si>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</si>
  <si>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</si>
  <si>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</si>
  <si>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</si>
  <si>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</si>
  <si>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</si>
  <si>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</si>
  <si>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</si>
  <si>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</si>
  <si>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</si>
  <si>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</si>
  <si>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</si>
  <si>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</si>
  <si>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</si>
  <si>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</si>
  <si>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</si>
  <si>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</si>
  <si>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</si>
  <si>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</si>
  <si>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</si>
  <si>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</si>
  <si>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</si>
  <si>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</si>
  <si>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</si>
  <si>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</si>
  <si>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</si>
  <si>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</si>
  <si>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</si>
  <si>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</si>
  <si>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</si>
  <si>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</si>
  <si>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</si>
  <si>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</si>
  <si>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</si>
  <si>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</si>
  <si>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</si>
  <si>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</si>
  <si>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</si>
  <si>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</si>
  <si>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</si>
  <si>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</si>
  <si>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</si>
  <si>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</si>
  <si>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</si>
  <si>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</si>
  <si>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</si>
  <si>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</si>
  <si>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</si>
  <si>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</si>
  <si>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</si>
  <si>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</si>
  <si>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</si>
  <si>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</si>
  <si>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</si>
  <si>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</si>
  <si>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</si>
  <si>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</si>
  <si>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</si>
  <si>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</si>
  <si>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</si>
  <si>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</si>
  <si>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</si>
  <si>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</si>
  <si>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</si>
  <si>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</si>
  <si>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</si>
  <si>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</si>
  <si>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</si>
  <si>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</si>
  <si>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</si>
  <si>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</si>
  <si>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</si>
  <si>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</si>
  <si>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</si>
  <si>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</si>
  <si>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</si>
  <si>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</si>
  <si>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</si>
  <si>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</si>
  <si>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</si>
  <si>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</si>
  <si>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</si>
  <si>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</si>
  <si>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</si>
  <si>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</si>
  <si>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</si>
  <si>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</si>
  <si>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</si>
  <si>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</si>
  <si>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</si>
  <si>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</si>
  <si>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</si>
  <si>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</si>
  <si>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</si>
  <si>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</si>
  <si>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</si>
  <si>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</si>
  <si>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</si>
  <si>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</si>
  <si>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</si>
  <si>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</si>
  <si>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</si>
  <si>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</si>
  <si>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</si>
  <si>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</si>
  <si>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</si>
  <si>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</si>
  <si>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</si>
  <si>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</si>
  <si>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</si>
  <si>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</si>
  <si>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</si>
  <si>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</si>
  <si>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</si>
  <si>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</si>
  <si>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</si>
  <si>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</si>
  <si>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</si>
  <si>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</si>
  <si>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</si>
  <si>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</si>
  <si>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</si>
  <si>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</si>
  <si>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</si>
  <si>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</si>
  <si>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</si>
  <si>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</si>
  <si>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</si>
  <si>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</si>
  <si>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</si>
  <si>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</si>
  <si>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</si>
  <si>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</si>
  <si>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</si>
  <si>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</si>
  <si>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</si>
  <si>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</si>
  <si>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</si>
  <si>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</si>
  <si>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</si>
  <si>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</si>
  <si>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</si>
  <si>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</si>
  <si>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</si>
  <si>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</si>
  <si>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</si>
  <si>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</si>
  <si>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</si>
  <si>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</si>
  <si>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</si>
  <si>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</si>
  <si>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</si>
  <si>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</si>
  <si>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</si>
  <si>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</si>
  <si>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</si>
  <si>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</si>
  <si>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</si>
  <si>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</si>
  <si>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</si>
  <si>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</si>
  <si>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</si>
  <si>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</si>
  <si>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</si>
  <si>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</si>
  <si>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</si>
  <si>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</si>
  <si>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</si>
  <si>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</si>
  <si>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</si>
  <si>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</si>
  <si>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</si>
  <si>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</si>
  <si>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</si>
  <si>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</si>
  <si>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</si>
  <si>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</si>
  <si>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</si>
  <si>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</si>
  <si>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</si>
  <si>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</si>
  <si>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</si>
  <si>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</si>
  <si>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</si>
  <si>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</si>
  <si>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</si>
  <si>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</si>
  <si>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</si>
  <si>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</si>
  <si>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</si>
  <si>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</si>
  <si>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</si>
  <si>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</si>
  <si>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</si>
  <si>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</si>
  <si>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</si>
  <si>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</si>
  <si>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</si>
  <si>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</si>
  <si>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</si>
  <si>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</si>
  <si>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</si>
  <si>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</si>
  <si>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</si>
  <si>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</si>
  <si>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</si>
  <si>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</si>
  <si>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</si>
  <si>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</si>
  <si>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</si>
  <si>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</si>
  <si>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</si>
  <si>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</si>
  <si>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</si>
  <si>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</si>
  <si>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</si>
  <si>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</si>
  <si>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</si>
  <si>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</si>
  <si>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</si>
  <si>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</si>
  <si>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</si>
  <si>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</si>
  <si>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</si>
  <si>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</si>
  <si>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</si>
  <si>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</si>
  <si>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</si>
  <si>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</si>
  <si>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</si>
  <si>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</si>
  <si>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</si>
  <si>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</si>
  <si>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</si>
  <si>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</si>
  <si>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</si>
  <si>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</si>
  <si>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</si>
  <si>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</si>
  <si>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</si>
  <si>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</si>
  <si>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</si>
  <si>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</si>
  <si>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</si>
  <si>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</si>
  <si>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</si>
  <si>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</si>
  <si>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</si>
  <si>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</si>
  <si>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</si>
  <si>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</si>
  <si>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</si>
  <si>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</si>
  <si>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</si>
  <si>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</si>
  <si>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</si>
  <si>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</si>
  <si>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</si>
  <si>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</si>
  <si>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</si>
  <si>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</si>
  <si>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</si>
  <si>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</si>
  <si>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</si>
  <si>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</si>
  <si>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</si>
  <si>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</si>
  <si>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</si>
  <si>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</si>
  <si>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</si>
  <si>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</si>
  <si>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</si>
  <si>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</si>
  <si>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</si>
  <si>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</si>
  <si>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</si>
  <si>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</si>
  <si>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</si>
  <si>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</si>
  <si>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</si>
  <si>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</si>
  <si>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</si>
  <si>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</si>
  <si>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</si>
  <si>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</si>
  <si>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</si>
  <si>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</si>
  <si>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</si>
  <si>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</si>
  <si>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</si>
  <si>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</si>
  <si>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</si>
  <si>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</si>
  <si>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</si>
  <si>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</si>
  <si>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</si>
  <si>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</si>
  <si>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</si>
  <si>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</si>
  <si>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</si>
  <si>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</si>
  <si>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</si>
  <si>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</si>
  <si>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</si>
  <si>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</si>
  <si>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</si>
  <si>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</si>
  <si>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</si>
  <si>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</si>
  <si>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</si>
  <si>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</si>
  <si>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</si>
  <si>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</si>
  <si>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</si>
  <si>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</si>
  <si>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</si>
  <si>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</si>
  <si>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</si>
  <si>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</si>
  <si>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</si>
  <si>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</si>
  <si>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</si>
  <si>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</si>
  <si>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</si>
  <si>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</si>
  <si>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</si>
  <si>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</si>
  <si>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</si>
  <si>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</si>
  <si>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</si>
  <si>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</si>
  <si>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</si>
  <si>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</si>
  <si>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</si>
  <si>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</si>
  <si>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</si>
  <si>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</si>
  <si>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</si>
  <si>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</si>
  <si>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</si>
  <si>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</si>
  <si>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</si>
  <si>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</si>
  <si>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</si>
  <si>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</si>
  <si>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</si>
  <si>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</si>
  <si>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</si>
  <si>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</si>
  <si>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</si>
  <si>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</si>
  <si>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</si>
  <si>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</si>
  <si>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</si>
  <si>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</si>
  <si>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</si>
  <si>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</si>
  <si>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</si>
  <si>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</si>
  <si>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</si>
  <si>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</si>
  <si>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</si>
  <si>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</si>
  <si>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</si>
  <si>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</si>
  <si>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</si>
  <si>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</si>
  <si>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</si>
  <si>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</si>
  <si>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</si>
  <si>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</si>
  <si>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</si>
  <si>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</si>
  <si>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</si>
  <si>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</si>
  <si>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</si>
  <si>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</si>
  <si>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</si>
  <si>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</si>
  <si>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</si>
  <si>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</si>
  <si>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</si>
  <si>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</si>
  <si>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</si>
  <si>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</si>
  <si>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</si>
  <si>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</si>
  <si>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</si>
  <si>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</si>
  <si>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</si>
  <si>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</si>
  <si>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</si>
  <si>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</si>
  <si>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</si>
  <si>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</si>
  <si>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</si>
  <si>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</si>
  <si>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</si>
  <si>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</si>
  <si>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</si>
  <si>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</si>
  <si>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</si>
  <si>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</si>
  <si>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</si>
  <si>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</si>
  <si>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</si>
  <si>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</si>
  <si>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</si>
  <si>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</si>
  <si>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</si>
  <si>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</si>
  <si>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</si>
  <si>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</si>
  <si>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</si>
  <si>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</si>
  <si>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</si>
  <si>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</si>
  <si>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</si>
  <si>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</si>
  <si>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</si>
  <si>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</si>
  <si>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</si>
  <si>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</si>
  <si>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</si>
  <si>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</si>
  <si>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</si>
  <si>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</si>
  <si>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</si>
  <si>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</si>
  <si>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</si>
  <si>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</si>
  <si>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</si>
  <si>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</si>
  <si>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</si>
  <si>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</si>
  <si>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</si>
  <si>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</si>
  <si>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</si>
  <si>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</si>
  <si>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</si>
  <si>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</si>
  <si>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</si>
  <si>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</si>
  <si>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</si>
  <si>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</si>
  <si>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</si>
  <si>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</si>
  <si>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</si>
  <si>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</si>
  <si>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</si>
  <si>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</si>
  <si>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</si>
  <si>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</si>
  <si>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</si>
  <si>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</si>
  <si>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</si>
  <si>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</si>
  <si>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</si>
  <si>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</si>
  <si>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</si>
  <si>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</si>
  <si>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</si>
  <si>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</si>
  <si>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</si>
  <si>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</si>
  <si>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</si>
  <si>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</si>
  <si>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</si>
  <si>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</si>
  <si>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</si>
  <si>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</si>
  <si>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</si>
  <si>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</si>
  <si>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</si>
  <si>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</si>
  <si>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</si>
  <si>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</si>
  <si>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</si>
  <si>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</si>
  <si>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</si>
  <si>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</si>
  <si>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</si>
  <si>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</si>
  <si>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</si>
  <si>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</si>
  <si>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</si>
  <si>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</si>
  <si>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</si>
  <si>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</si>
  <si>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</si>
  <si>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</si>
  <si>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</si>
  <si>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</si>
  <si>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</si>
  <si>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</si>
  <si>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</si>
  <si>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</si>
  <si>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</si>
  <si>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</si>
  <si>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</si>
  <si>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</si>
  <si>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</si>
  <si>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</si>
  <si>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</si>
  <si>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</si>
  <si>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</si>
  <si>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</si>
  <si>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</si>
  <si>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</si>
  <si>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</si>
  <si>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</si>
  <si>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</si>
  <si>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</si>
  <si>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</si>
  <si>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</si>
  <si>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</si>
  <si>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</si>
  <si>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</si>
  <si>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</si>
  <si>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</si>
  <si>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</si>
  <si>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</si>
  <si>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</si>
  <si>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</si>
  <si>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</si>
  <si>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</si>
  <si>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</si>
  <si>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</si>
  <si>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</si>
  <si>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</si>
  <si>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</si>
  <si>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</si>
  <si>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</si>
  <si>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</si>
  <si>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</si>
  <si>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</si>
  <si>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</si>
  <si>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</si>
  <si>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</si>
  <si>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</si>
  <si>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</si>
  <si>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</si>
  <si>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</si>
  <si>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</si>
  <si>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</si>
  <si>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</si>
  <si>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</si>
  <si>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</si>
  <si>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</si>
  <si>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</si>
  <si>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</si>
  <si>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</si>
  <si>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</si>
  <si>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</si>
  <si>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</si>
  <si>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</si>
  <si>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</si>
  <si>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</si>
  <si>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</si>
  <si>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</si>
  <si>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</si>
  <si>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</si>
  <si>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</si>
  <si>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</si>
  <si>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</si>
  <si>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</si>
  <si>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</si>
  <si>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</si>
  <si>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</si>
  <si>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</si>
  <si>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</si>
  <si>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</si>
  <si>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</si>
  <si>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</si>
  <si>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</si>
  <si>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</si>
  <si>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</si>
  <si>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</si>
  <si>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</si>
  <si>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</si>
  <si>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</si>
  <si>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</si>
  <si>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</si>
  <si>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</si>
  <si>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</si>
  <si>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</si>
  <si>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</si>
  <si>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</si>
  <si>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</si>
  <si>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</si>
  <si>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</si>
  <si>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</si>
  <si>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</si>
  <si>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</si>
  <si>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</si>
  <si>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</si>
  <si>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</si>
  <si>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</si>
  <si>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</si>
  <si>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</si>
  <si>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</si>
  <si>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</si>
  <si>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</si>
  <si>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</si>
  <si>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</si>
  <si>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</si>
  <si>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</si>
  <si>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</si>
  <si>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</si>
  <si>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</si>
  <si>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</si>
  <si>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</si>
  <si>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</si>
  <si>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</si>
  <si>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</si>
  <si>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</si>
  <si>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</si>
  <si>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</si>
  <si>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</si>
  <si>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</si>
  <si>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</si>
  <si>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</si>
  <si>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</si>
  <si>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</si>
  <si>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</si>
  <si>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</si>
  <si>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</si>
  <si>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</si>
  <si>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</si>
  <si>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</si>
  <si>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</si>
  <si>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</si>
  <si>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</si>
  <si>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</si>
  <si>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</si>
  <si>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</si>
  <si>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</si>
  <si>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</si>
  <si>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</si>
  <si>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</si>
  <si>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</si>
  <si>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</si>
  <si>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</si>
  <si>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</si>
  <si>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</si>
  <si>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</si>
  <si>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</si>
  <si>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</si>
  <si>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</si>
  <si>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</si>
  <si>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</si>
  <si>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</si>
  <si>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</si>
  <si>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</si>
  <si>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</si>
  <si>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</si>
  <si>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</si>
  <si>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</si>
  <si>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</si>
  <si>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</si>
  <si>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</si>
  <si>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</si>
  <si>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</si>
  <si>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</si>
  <si>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</si>
  <si>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</si>
  <si>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</si>
  <si>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</si>
  <si>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</si>
  <si>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</si>
  <si>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</si>
  <si>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</si>
  <si>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</si>
  <si>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</si>
  <si>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</si>
  <si>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</si>
  <si>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</si>
  <si>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</si>
  <si>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</si>
  <si>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</si>
  <si>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</si>
  <si>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</si>
  <si>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</si>
  <si>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</si>
  <si>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</si>
  <si>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</si>
  <si>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</si>
  <si>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</si>
  <si>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</si>
  <si>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</si>
  <si>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</si>
  <si>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</si>
  <si>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</si>
  <si>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</si>
  <si>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</si>
  <si>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</si>
  <si>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</si>
  <si>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</si>
  <si>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</si>
  <si>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</si>
  <si>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</si>
  <si>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</si>
  <si>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</si>
  <si>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</si>
  <si>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</si>
  <si>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</si>
  <si>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</si>
  <si>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</si>
  <si>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</si>
  <si>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</si>
  <si>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</si>
  <si>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</si>
  <si>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</si>
  <si>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</si>
  <si>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</si>
  <si>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</si>
  <si>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</si>
  <si>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</si>
  <si>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</si>
  <si>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</si>
  <si>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</si>
  <si>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</si>
  <si>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</si>
  <si>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</si>
  <si>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</si>
  <si>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</si>
  <si>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</si>
  <si>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</si>
  <si>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</si>
  <si>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</si>
  <si>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</si>
  <si>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</si>
  <si>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</si>
  <si>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</si>
  <si>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</si>
  <si>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</si>
  <si>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</si>
  <si>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</si>
  <si>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</si>
  <si>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</si>
  <si>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</si>
  <si>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</si>
  <si>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</si>
  <si>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</si>
  <si>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</si>
  <si>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</si>
  <si>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</si>
  <si>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</si>
  <si>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</si>
  <si>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</si>
  <si>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</si>
  <si>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</si>
  <si>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</si>
  <si>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</si>
  <si>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</si>
  <si>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</si>
  <si>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</si>
  <si>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</si>
  <si>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</si>
  <si>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</si>
  <si>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</si>
  <si>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</si>
  <si>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</si>
  <si>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</si>
  <si>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</si>
  <si>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</si>
  <si>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</si>
  <si>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</si>
  <si>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</si>
  <si>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</si>
  <si>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</si>
  <si>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</si>
  <si>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</si>
  <si>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</si>
  <si>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</si>
  <si>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</si>
  <si>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</si>
  <si>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</si>
  <si>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</si>
  <si>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</si>
  <si>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</si>
  <si>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</si>
  <si>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</si>
  <si>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</si>
  <si>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</si>
  <si>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</si>
  <si>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</si>
  <si>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</si>
  <si>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</si>
  <si>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</si>
  <si>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</si>
  <si>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</si>
  <si>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</si>
  <si>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</si>
  <si>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</si>
  <si>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</si>
  <si>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</si>
  <si>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</si>
  <si>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</si>
  <si>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</si>
  <si>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</si>
  <si>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</si>
  <si>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</si>
  <si>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</si>
  <si>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</si>
  <si>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</si>
  <si>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</si>
  <si>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</si>
  <si>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</si>
  <si>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</si>
  <si>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</si>
  <si>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</si>
  <si>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</si>
  <si>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</si>
  <si>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</si>
  <si>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</si>
  <si>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</si>
  <si>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</si>
  <si>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</si>
  <si>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</si>
  <si>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</si>
  <si>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</si>
  <si>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</si>
  <si>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</si>
  <si>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</si>
  <si>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</si>
  <si>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</si>
  <si>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</si>
  <si>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</si>
  <si>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</si>
  <si>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</si>
  <si>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</si>
  <si>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</si>
  <si>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</si>
  <si>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</si>
  <si>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</si>
  <si>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</si>
  <si>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</si>
  <si>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</si>
  <si>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</si>
  <si>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</si>
  <si>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</si>
  <si>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</si>
  <si>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</si>
  <si>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</si>
  <si>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</si>
  <si>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</si>
  <si>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</si>
  <si>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</si>
  <si>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</si>
  <si>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</si>
  <si>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</si>
  <si>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</si>
  <si>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</si>
  <si>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</si>
  <si>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</si>
  <si>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</si>
  <si>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</si>
  <si>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</si>
  <si>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</si>
  <si>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</si>
  <si>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</si>
  <si>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</si>
  <si>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</si>
  <si>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</si>
  <si>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</si>
  <si>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</si>
  <si>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</si>
  <si>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</si>
  <si>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</si>
  <si>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</si>
  <si>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</si>
  <si>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</si>
  <si>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</si>
  <si>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</si>
  <si>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</si>
  <si>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</si>
  <si>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</si>
  <si>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</si>
  <si>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</si>
  <si>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</si>
  <si>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</si>
  <si>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</si>
  <si>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</si>
  <si>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</si>
  <si>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</si>
  <si>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</si>
  <si>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</si>
  <si>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</si>
  <si>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</si>
  <si>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</si>
  <si>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</si>
  <si>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</si>
  <si>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</si>
  <si>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</si>
  <si>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</si>
  <si>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</si>
  <si>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</si>
  <si>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</si>
  <si>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</si>
  <si>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</si>
  <si>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</si>
  <si>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</si>
  <si>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</si>
  <si>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</si>
  <si>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</si>
  <si>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</si>
  <si>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</si>
  <si>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</si>
  <si>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</si>
  <si>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</si>
  <si>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</si>
  <si>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</si>
  <si>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</si>
  <si>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</si>
  <si>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</si>
  <si>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</si>
  <si>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</si>
  <si>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</si>
  <si>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</si>
  <si>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</si>
  <si>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</si>
  <si>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</si>
  <si>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</si>
  <si>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</si>
  <si>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</si>
  <si>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</si>
  <si>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</si>
  <si>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</si>
  <si>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</si>
  <si>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</si>
  <si>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</si>
  <si>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</si>
  <si>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</si>
  <si>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</si>
  <si>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</si>
  <si>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</si>
  <si>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</si>
  <si>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</si>
  <si>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</si>
  <si>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</si>
  <si>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</si>
  <si>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</si>
  <si>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</si>
  <si>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</si>
  <si>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</si>
  <si>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</si>
  <si>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</si>
  <si>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</si>
  <si>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</si>
  <si>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</si>
  <si>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</si>
  <si>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</si>
  <si>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</si>
  <si>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</si>
  <si>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</si>
  <si>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</si>
  <si>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</si>
  <si>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</si>
  <si>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</si>
  <si>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</si>
  <si>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</si>
  <si>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</si>
  <si>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</si>
  <si>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</si>
  <si>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</si>
  <si>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</si>
  <si>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</si>
  <si>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</si>
  <si>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</si>
  <si>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</si>
  <si>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</si>
  <si>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</si>
  <si>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</si>
  <si>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</si>
  <si>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</si>
  <si>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</si>
  <si>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</si>
  <si>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</si>
  <si>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</si>
  <si>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</si>
  <si>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</si>
  <si>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</si>
  <si>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</si>
  <si>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</si>
  <si>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</si>
  <si>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</si>
  <si>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</si>
  <si>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</si>
  <si>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</si>
  <si>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</si>
  <si>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</si>
  <si>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</si>
  <si>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</si>
  <si>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</si>
  <si>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</si>
  <si>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</si>
  <si>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</si>
  <si>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</si>
  <si>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</si>
  <si>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</si>
  <si>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</si>
  <si>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</si>
  <si>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</si>
  <si>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</si>
  <si>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</si>
  <si>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</si>
  <si>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</si>
  <si>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</si>
  <si>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</si>
  <si>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</si>
  <si>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</si>
  <si>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</si>
  <si>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</si>
  <si>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</si>
  <si>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</si>
  <si>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</si>
  <si>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</si>
  <si>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</si>
  <si>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</si>
  <si>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</si>
  <si>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</si>
  <si>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</si>
  <si>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</si>
  <si>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</si>
  <si>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</si>
  <si>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</si>
  <si>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</si>
  <si>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</si>
  <si>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</si>
  <si>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</si>
  <si>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</si>
  <si>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</si>
  <si>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</si>
  <si>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</si>
  <si>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</si>
  <si>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</si>
  <si>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</si>
  <si>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</si>
  <si>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</si>
  <si>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</si>
  <si>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</si>
  <si>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</si>
  <si>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</si>
  <si>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</si>
  <si>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</si>
  <si>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</si>
  <si>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</si>
  <si>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</si>
  <si>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</si>
  <si>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</si>
  <si>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</si>
  <si>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</si>
  <si>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</si>
  <si>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</si>
  <si>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</si>
  <si>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</si>
  <si>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</si>
  <si>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</si>
  <si>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</si>
  <si>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</si>
  <si>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</si>
  <si>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</si>
  <si>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</si>
  <si>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</si>
  <si>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</si>
  <si>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</si>
  <si>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</si>
  <si>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</si>
  <si>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</si>
  <si>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</si>
  <si>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</si>
  <si>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</si>
  <si>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</si>
  <si>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</si>
  <si>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</si>
  <si>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</si>
  <si>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</si>
  <si>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</si>
  <si>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</si>
  <si>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</si>
  <si>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</si>
  <si>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</si>
  <si>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</si>
  <si>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</si>
  <si>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</si>
  <si>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</si>
  <si>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</si>
  <si>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</si>
  <si>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</si>
  <si>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</si>
  <si>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</si>
  <si>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</si>
  <si>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</si>
  <si>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</si>
  <si>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</si>
  <si>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</si>
  <si>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</si>
  <si>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</si>
  <si>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</si>
  <si>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</si>
  <si>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</si>
  <si>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</si>
  <si>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</si>
  <si>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</si>
  <si>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</si>
  <si>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</si>
  <si>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</si>
  <si>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</si>
  <si>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</si>
  <si>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</si>
  <si>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</si>
  <si>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</si>
  <si>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</si>
  <si>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</si>
  <si>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</si>
  <si>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</si>
  <si>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</si>
  <si>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</si>
  <si>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</si>
  <si>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</si>
  <si>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</si>
  <si>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</si>
  <si>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</si>
  <si>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</si>
  <si>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</si>
  <si>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</si>
  <si>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</si>
  <si>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</si>
  <si>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</si>
  <si>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</si>
  <si>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</si>
  <si>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</si>
  <si>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</si>
  <si>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</si>
  <si>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</si>
  <si>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</si>
  <si>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</si>
  <si>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</si>
  <si>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</si>
  <si>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</si>
  <si>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</si>
  <si>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</si>
  <si>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</si>
  <si>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</si>
  <si>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</si>
  <si>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</si>
  <si>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</si>
  <si>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</si>
  <si>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</si>
  <si>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</si>
  <si>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</si>
  <si>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</si>
  <si>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</si>
  <si>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</si>
  <si>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</si>
  <si>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</si>
  <si>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</si>
  <si>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</si>
  <si>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</si>
  <si>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</si>
  <si>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</si>
  <si>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</si>
  <si>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</si>
  <si>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</si>
  <si>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</si>
  <si>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</si>
  <si>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</si>
  <si>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</si>
  <si>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</si>
  <si>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</si>
  <si>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</si>
  <si>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</si>
  <si>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</si>
  <si>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</si>
  <si>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</si>
  <si>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</si>
  <si>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</si>
  <si>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</si>
  <si>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</si>
  <si>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</si>
  <si>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</si>
  <si>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</si>
  <si>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</si>
  <si>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</si>
  <si>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</si>
  <si>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</si>
  <si>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</si>
  <si>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</si>
  <si>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</si>
  <si>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</si>
  <si>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</si>
  <si>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</si>
  <si>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</si>
  <si>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</si>
  <si>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</si>
  <si>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</si>
  <si>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</si>
  <si>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</si>
  <si>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</si>
  <si>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</si>
  <si>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</si>
  <si>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</si>
  <si>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</si>
  <si>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</si>
  <si>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</si>
  <si>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</si>
  <si>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</si>
  <si>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</si>
  <si>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</si>
  <si>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</si>
  <si>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</si>
  <si>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</si>
  <si>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</si>
  <si>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</si>
  <si>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</si>
  <si>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</si>
  <si>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</si>
  <si>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</si>
  <si>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</si>
  <si>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</si>
  <si>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</si>
  <si>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</si>
  <si>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</si>
  <si>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</si>
  <si>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</si>
  <si>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</si>
  <si>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</si>
  <si>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</si>
  <si>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</si>
  <si>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</si>
  <si>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</si>
  <si>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</si>
  <si>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</si>
  <si>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</si>
  <si>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</si>
  <si>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</si>
  <si>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</si>
  <si>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</si>
  <si>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</si>
  <si>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</si>
  <si>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</si>
  <si>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</si>
  <si>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</si>
  <si>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</si>
  <si>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</si>
  <si>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</si>
  <si>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</si>
  <si>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</si>
  <si>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</si>
  <si>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</si>
  <si>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</si>
  <si>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</si>
  <si>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</si>
  <si>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</si>
  <si>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</si>
  <si>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</si>
  <si>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</si>
  <si>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</si>
  <si>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</si>
  <si>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</si>
  <si>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</si>
  <si>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</si>
  <si>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</si>
  <si>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</si>
  <si>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</si>
  <si>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</si>
  <si>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</si>
  <si>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</si>
  <si>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</si>
  <si>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</si>
  <si>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</si>
  <si>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</si>
  <si>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</si>
  <si>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</si>
  <si>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</si>
  <si>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</si>
  <si>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</si>
  <si>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</si>
  <si>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</si>
  <si>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</si>
  <si>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</si>
  <si>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</si>
  <si>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</si>
  <si>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</si>
  <si>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</si>
  <si>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</si>
  <si>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</si>
  <si>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</si>
  <si>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</si>
  <si>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</si>
  <si>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</si>
  <si>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</si>
  <si>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</si>
  <si>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</si>
  <si>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</si>
  <si>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</si>
  <si>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</si>
  <si>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</si>
  <si>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</si>
  <si>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</si>
  <si>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</si>
  <si>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</si>
  <si>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</si>
  <si>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</si>
  <si>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</si>
  <si>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</si>
  <si>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</si>
  <si>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</si>
  <si>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</si>
  <si>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</si>
  <si>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</si>
  <si>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</si>
  <si>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</si>
  <si>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</si>
  <si>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</si>
  <si>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</si>
  <si>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</si>
  <si>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</si>
  <si>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</si>
  <si>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</si>
  <si>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</si>
  <si>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</si>
  <si>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</si>
  <si>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</si>
  <si>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</si>
  <si>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</si>
  <si>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</si>
  <si>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</si>
  <si>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</si>
  <si>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</si>
  <si>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</si>
  <si>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</si>
  <si>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</si>
  <si>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</si>
  <si>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</si>
  <si>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</si>
  <si>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</si>
  <si>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</si>
  <si>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</si>
  <si>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</si>
  <si>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</si>
  <si>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</si>
  <si>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</si>
  <si>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</si>
  <si>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</si>
  <si>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</si>
  <si>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</si>
  <si>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</si>
  <si>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</si>
  <si>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</si>
  <si>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</si>
  <si>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</si>
  <si>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</si>
  <si>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</si>
  <si>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</si>
  <si>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</si>
  <si>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</si>
  <si>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</si>
  <si>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</si>
  <si>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</si>
  <si>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</si>
  <si>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</si>
  <si>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</si>
  <si>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</si>
  <si>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</si>
  <si>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</si>
  <si>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</si>
  <si>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</si>
  <si>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</si>
  <si>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</si>
  <si>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</si>
  <si>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</si>
  <si>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</si>
  <si>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</si>
  <si>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</si>
  <si>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</si>
  <si>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</si>
  <si>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</si>
  <si>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</si>
  <si>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</si>
  <si>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</si>
  <si>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</si>
  <si>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</si>
  <si>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</si>
  <si>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</si>
  <si>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</si>
  <si>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</si>
  <si>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</si>
  <si>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</si>
  <si>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</si>
  <si>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</si>
  <si>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</si>
  <si>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</si>
  <si>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</si>
  <si>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</si>
  <si>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</si>
  <si>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</si>
  <si>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</si>
  <si>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</si>
  <si>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</si>
  <si>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</si>
  <si>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</si>
  <si>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</si>
  <si>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</si>
  <si>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</si>
  <si>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</si>
  <si>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</si>
  <si>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</si>
  <si>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</si>
  <si>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</si>
  <si>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</si>
  <si>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</si>
  <si>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</si>
  <si>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</si>
  <si>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</si>
  <si>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</si>
  <si>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</si>
  <si>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</si>
  <si>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</si>
  <si>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</si>
  <si>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</si>
  <si>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</si>
  <si>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</si>
  <si>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</si>
  <si>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</si>
  <si>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</si>
  <si>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</si>
  <si>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</si>
  <si>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</si>
  <si>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</si>
  <si>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</si>
  <si>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</si>
  <si>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</si>
  <si>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</si>
  <si>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</si>
  <si>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</si>
  <si>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</si>
  <si>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</si>
  <si>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</si>
  <si>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</si>
  <si>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</si>
  <si>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</si>
  <si>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</si>
  <si>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</si>
  <si>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</si>
  <si>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</si>
  <si>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</si>
  <si>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</si>
  <si>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</si>
  <si>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</si>
  <si>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</si>
  <si>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</si>
  <si>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</si>
  <si>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</si>
  <si>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</si>
  <si>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</si>
  <si>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</si>
  <si>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</si>
  <si>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</si>
  <si>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</si>
  <si>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</si>
  <si>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</si>
  <si>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</si>
  <si>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</si>
  <si>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</si>
  <si>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</si>
  <si>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</si>
  <si>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</si>
  <si>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</si>
  <si>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</si>
  <si>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</si>
  <si>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</si>
  <si>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</si>
  <si>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</si>
  <si>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</si>
  <si>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</si>
  <si>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</si>
  <si>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</si>
  <si>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</si>
  <si>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</si>
  <si>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</si>
  <si>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</si>
  <si>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</si>
  <si>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</si>
  <si>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</si>
  <si>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</si>
  <si>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</si>
  <si>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</si>
  <si>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</si>
  <si>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</si>
  <si>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</si>
  <si>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</si>
  <si>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</si>
  <si>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</si>
  <si>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</si>
  <si>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</si>
  <si>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</si>
  <si>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</si>
  <si>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</si>
  <si>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</si>
  <si>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</si>
  <si>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</si>
  <si>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</si>
  <si>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</si>
  <si>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</si>
  <si>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</si>
  <si>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</si>
  <si>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</si>
  <si>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</si>
  <si>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</si>
  <si>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</si>
  <si>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</si>
  <si>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</si>
  <si>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</si>
  <si>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</si>
  <si>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</si>
  <si>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</si>
  <si>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</si>
  <si>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</si>
  <si>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</si>
  <si>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</si>
  <si>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</si>
  <si>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</si>
  <si>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</si>
  <si>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</si>
  <si>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</si>
  <si>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</si>
  <si>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</si>
  <si>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</si>
  <si>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</si>
  <si>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</si>
  <si>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</si>
  <si>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</si>
  <si>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</si>
  <si>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</si>
  <si>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</si>
  <si>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</si>
  <si>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</si>
  <si>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</si>
  <si>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</si>
  <si>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</si>
  <si>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</si>
  <si>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</si>
  <si>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</si>
  <si>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</si>
  <si>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</si>
  <si>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</si>
  <si>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</si>
  <si>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</si>
  <si>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</si>
  <si>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</si>
  <si>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</si>
  <si>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</si>
  <si>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</si>
  <si>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</si>
  <si>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</si>
  <si>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</si>
  <si>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</si>
  <si>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</si>
  <si>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</si>
  <si>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</si>
  <si>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</si>
  <si>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</si>
  <si>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</si>
  <si>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</si>
  <si>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</si>
  <si>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</si>
  <si>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</si>
  <si>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</si>
  <si>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</si>
  <si>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</si>
  <si>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</si>
  <si>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</si>
  <si>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</si>
  <si>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</si>
  <si>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</si>
  <si>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</si>
  <si>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</si>
  <si>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</si>
  <si>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</si>
  <si>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</si>
  <si>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</si>
  <si>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</si>
  <si>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</si>
  <si>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</si>
  <si>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</si>
  <si>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</si>
  <si>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</si>
  <si>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</si>
  <si>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</si>
  <si>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</si>
  <si>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</si>
  <si>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</si>
  <si>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</si>
  <si>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</si>
  <si>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</si>
  <si>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</si>
  <si>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</si>
  <si>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</si>
  <si>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</si>
  <si>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</si>
  <si>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</si>
  <si>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</si>
  <si>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</si>
  <si>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</si>
  <si>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</si>
  <si>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</si>
  <si>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</si>
  <si>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</si>
  <si>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</si>
  <si>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</si>
  <si>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</si>
  <si>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</si>
  <si>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</si>
  <si>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</si>
  <si>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</si>
  <si>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</si>
  <si>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</si>
  <si>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</si>
  <si>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</si>
  <si>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</si>
  <si>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</si>
  <si>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</si>
  <si>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</si>
  <si>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</si>
  <si>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</si>
  <si>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</si>
  <si>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</si>
  <si>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</si>
  <si>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</si>
  <si>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</si>
  <si>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</si>
  <si>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</si>
  <si>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</si>
  <si>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</si>
  <si>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</si>
  <si>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</si>
  <si>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</si>
  <si>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</si>
  <si>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</si>
  <si>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</si>
  <si>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</si>
  <si>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</si>
  <si>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</si>
  <si>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</si>
  <si>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</si>
  <si>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</si>
  <si>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</si>
  <si>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</si>
  <si>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</si>
  <si>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</si>
  <si>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</si>
  <si>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</si>
  <si>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</si>
  <si>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</si>
  <si>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</si>
  <si>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</si>
  <si>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</si>
  <si>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</si>
  <si>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</si>
  <si>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</si>
  <si>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</si>
  <si>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</si>
  <si>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</si>
  <si>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</si>
  <si>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</si>
  <si>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</si>
  <si>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</si>
  <si>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</si>
  <si>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</si>
  <si>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</si>
  <si>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</si>
  <si>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</si>
  <si>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</si>
  <si>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</si>
  <si>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</si>
  <si>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</si>
  <si>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</si>
  <si>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</si>
  <si>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</si>
  <si>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</si>
  <si>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</si>
  <si>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</si>
  <si>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</si>
  <si>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</si>
  <si>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</si>
  <si>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</si>
  <si>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</si>
  <si>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</si>
  <si>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</si>
  <si>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</si>
  <si>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</si>
  <si>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</si>
  <si>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</si>
  <si>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</si>
  <si>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</si>
  <si>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</si>
  <si>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</si>
  <si>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</si>
  <si>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</si>
  <si>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</si>
  <si>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</si>
  <si>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</si>
  <si>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</si>
  <si>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</si>
  <si>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</si>
  <si>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</si>
  <si>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</si>
  <si>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</si>
  <si>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</si>
  <si>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</si>
  <si>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</si>
  <si>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</si>
  <si>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</si>
  <si>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</si>
  <si>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</si>
  <si>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</si>
  <si>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</si>
  <si>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</si>
  <si>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</si>
  <si>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</si>
  <si>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</si>
  <si>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</si>
  <si>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</si>
  <si>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</si>
  <si>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</si>
  <si>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</si>
  <si>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</si>
  <si>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</si>
  <si>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</si>
  <si>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</si>
  <si>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</si>
  <si>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</si>
  <si>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</si>
  <si>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</si>
  <si>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</si>
  <si>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</si>
  <si>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</si>
  <si>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</si>
  <si>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</si>
  <si>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</si>
  <si>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</si>
  <si>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</si>
  <si>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</si>
  <si>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</si>
  <si>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</si>
  <si>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</si>
  <si>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</si>
  <si>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</si>
  <si>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</si>
  <si>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</si>
  <si>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</si>
  <si>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</si>
  <si>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</si>
  <si>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</si>
  <si>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</si>
  <si>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</si>
  <si>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</si>
  <si>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</si>
  <si>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</si>
  <si>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</si>
  <si>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</si>
  <si>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</si>
  <si>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</si>
  <si>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</si>
  <si>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</si>
  <si>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</si>
  <si>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</si>
  <si>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</si>
  <si>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</si>
  <si>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</si>
  <si>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</si>
  <si>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</si>
  <si>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</si>
  <si>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</si>
  <si>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</si>
  <si>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</si>
  <si>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</si>
  <si>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</si>
  <si>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</si>
  <si>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</si>
  <si>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</si>
  <si>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</si>
  <si>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</si>
  <si>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</si>
  <si>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</si>
  <si>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</si>
  <si>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</si>
  <si>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</si>
  <si>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</si>
  <si>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</si>
  <si>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</si>
  <si>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</si>
  <si>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</si>
  <si>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</si>
  <si>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</si>
  <si>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</si>
  <si>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</si>
  <si>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</si>
  <si>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</si>
  <si>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</si>
  <si>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</si>
  <si>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</si>
  <si>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</si>
  <si>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</si>
  <si>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</si>
  <si>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</si>
  <si>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</si>
  <si>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</si>
  <si>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</si>
  <si>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</si>
  <si>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</si>
  <si>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</si>
  <si>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</si>
  <si>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</si>
  <si>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</si>
  <si>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</si>
  <si>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</si>
  <si>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</si>
  <si>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</si>
  <si>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</si>
  <si>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</si>
  <si>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</si>
  <si>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</si>
  <si>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</si>
  <si>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</si>
  <si>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</si>
  <si>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</si>
  <si>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</si>
  <si>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</si>
  <si>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</si>
  <si>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</si>
  <si>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</si>
  <si>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</si>
  <si>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</si>
  <si>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</si>
  <si>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</si>
  <si>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</si>
  <si>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</si>
  <si>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</si>
  <si>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</si>
  <si>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</si>
  <si>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</si>
  <si>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</si>
  <si>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</si>
  <si>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</si>
  <si>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</si>
  <si>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</si>
  <si>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</si>
  <si>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</si>
  <si>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</si>
  <si>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</si>
  <si>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</si>
  <si>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</si>
  <si>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</si>
  <si>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</si>
  <si>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</si>
  <si>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</si>
  <si>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</si>
  <si>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</si>
  <si>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</si>
  <si>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</si>
  <si>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</si>
  <si>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</si>
  <si>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</si>
  <si>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</si>
  <si>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</si>
  <si>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</si>
  <si>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</si>
  <si>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</si>
  <si>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</si>
  <si>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</si>
  <si>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</si>
  <si>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</si>
  <si>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</si>
  <si>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</si>
  <si>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</si>
  <si>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</si>
  <si>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</si>
  <si>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</si>
  <si>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</si>
  <si>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</si>
  <si>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</si>
  <si>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</si>
  <si>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</si>
  <si>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</si>
  <si>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</si>
  <si>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</si>
  <si>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</si>
  <si>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</si>
  <si>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</si>
  <si>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</si>
  <si>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</si>
  <si>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</si>
  <si>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</si>
  <si>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</si>
  <si>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</si>
  <si>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</si>
  <si>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</si>
  <si>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</si>
  <si>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</si>
  <si>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</si>
  <si>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</si>
  <si>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</si>
  <si>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</si>
  <si>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</si>
  <si>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</si>
  <si>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</si>
  <si>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</si>
  <si>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</si>
  <si>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</si>
  <si>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</si>
  <si>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</si>
  <si>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</si>
  <si>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</si>
  <si>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</si>
  <si>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</si>
  <si>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</si>
  <si>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</si>
  <si>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</si>
  <si>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</si>
  <si>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</si>
  <si>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</si>
  <si>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</si>
  <si>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</si>
  <si>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</si>
  <si>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</si>
  <si>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</si>
  <si>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</si>
  <si>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</si>
  <si>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</si>
  <si>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</si>
  <si>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</si>
  <si>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</si>
  <si>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</si>
  <si>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</si>
  <si>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</si>
  <si>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</si>
  <si>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</si>
  <si>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</si>
  <si>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</si>
  <si>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</si>
  <si>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</si>
  <si>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</si>
  <si>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</si>
  <si>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</si>
  <si>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</si>
  <si>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</si>
  <si>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</si>
  <si>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</si>
  <si>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</si>
  <si>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</si>
  <si>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</si>
  <si>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</si>
  <si>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</si>
  <si>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</si>
  <si>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</si>
  <si>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</si>
  <si>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</si>
  <si>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</si>
  <si>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</si>
  <si>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</si>
  <si>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</si>
  <si>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</si>
  <si>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</si>
  <si>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</si>
  <si>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</si>
  <si>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</si>
  <si>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</si>
  <si>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</si>
  <si>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</si>
  <si>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</si>
  <si>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</si>
  <si>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</si>
  <si>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</si>
  <si>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</si>
  <si>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</si>
  <si>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</si>
  <si>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</si>
  <si>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</si>
  <si>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</si>
  <si>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</si>
  <si>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</si>
  <si>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</si>
  <si>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</si>
  <si>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</si>
  <si>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</si>
  <si>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</si>
  <si>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</si>
  <si>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</si>
  <si>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</si>
  <si>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</si>
  <si>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</si>
  <si>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</si>
  <si>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</si>
  <si>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</si>
  <si>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</si>
  <si>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</si>
  <si>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</si>
  <si>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</si>
  <si>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</si>
  <si>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</si>
  <si>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</si>
  <si>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</si>
  <si>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</si>
  <si>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</si>
  <si>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</si>
  <si>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</si>
  <si>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</si>
  <si>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</si>
  <si>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</si>
  <si>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</si>
  <si>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</si>
  <si>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</si>
  <si>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</si>
  <si>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</si>
  <si>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</si>
  <si>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</si>
  <si>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</si>
  <si>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</si>
  <si>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</si>
  <si>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</si>
  <si>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</si>
  <si>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</si>
  <si>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</si>
  <si>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</si>
  <si>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</si>
  <si>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</si>
  <si>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</si>
  <si>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</si>
  <si>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</si>
  <si>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</si>
  <si>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</si>
  <si>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</si>
  <si>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</si>
  <si>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</si>
  <si>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</si>
  <si>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</si>
  <si>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</si>
  <si>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</si>
  <si>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</si>
  <si>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</si>
  <si>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</si>
  <si>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</si>
  <si>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</si>
  <si>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</si>
  <si>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</si>
  <si>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</si>
  <si>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</si>
  <si>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</si>
  <si>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</si>
  <si>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</si>
  <si>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</si>
  <si>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</si>
  <si>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</si>
  <si>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</si>
  <si>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</si>
  <si>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</si>
  <si>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</si>
  <si>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</si>
  <si>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</si>
  <si>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</si>
  <si>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</si>
  <si>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</si>
  <si>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</si>
  <si>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</si>
  <si>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</si>
  <si>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</si>
  <si>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</si>
  <si>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</si>
  <si>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</si>
  <si>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</si>
  <si>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</si>
  <si>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</si>
  <si>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</si>
  <si>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</si>
  <si>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</si>
  <si>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</si>
  <si>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</si>
  <si>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</si>
  <si>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</si>
  <si>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</si>
  <si>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</si>
  <si>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</si>
  <si>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</si>
  <si>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</si>
  <si>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</si>
  <si>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</si>
  <si>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</si>
  <si>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</si>
  <si>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</si>
  <si>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</si>
  <si>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</si>
  <si>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</si>
  <si>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</si>
  <si>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</si>
  <si>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</si>
  <si>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</si>
  <si>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</si>
  <si>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</si>
  <si>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</si>
  <si>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</si>
  <si>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</si>
  <si>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</si>
  <si>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</si>
  <si>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</si>
  <si>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</si>
  <si>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</si>
  <si>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</si>
  <si>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</si>
  <si>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</si>
  <si>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</si>
  <si>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</si>
  <si>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</si>
  <si>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</si>
  <si>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</si>
  <si>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</si>
  <si>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</si>
  <si>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</si>
  <si>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</si>
  <si>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</si>
  <si>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</si>
  <si>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</si>
  <si>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</si>
  <si>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</si>
  <si>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</si>
  <si>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</si>
  <si>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</si>
  <si>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</si>
  <si>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</si>
  <si>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</si>
  <si>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</si>
  <si>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</si>
  <si>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</si>
  <si>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</si>
  <si>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</si>
  <si>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</si>
  <si>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</si>
  <si>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</si>
  <si>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</si>
  <si>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</si>
  <si>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</si>
  <si>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</si>
  <si>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</si>
  <si>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</si>
  <si>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</si>
  <si>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</si>
  <si>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</si>
  <si>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</si>
  <si>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</si>
  <si>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</si>
  <si>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</si>
  <si>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</si>
  <si>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</si>
  <si>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</si>
  <si>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</si>
  <si>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</si>
  <si>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</si>
  <si>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</si>
  <si>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</si>
  <si>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</si>
  <si>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</si>
  <si>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</si>
  <si>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</si>
  <si>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</si>
  <si>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</si>
  <si>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</si>
  <si>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</si>
  <si>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</si>
  <si>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</si>
  <si>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</si>
  <si>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</si>
  <si>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</si>
  <si>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</si>
  <si>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</si>
  <si>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</si>
  <si>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</si>
  <si>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</si>
  <si>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</si>
  <si>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</si>
  <si>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</si>
  <si>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</si>
  <si>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</si>
  <si>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</si>
  <si>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</si>
  <si>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</si>
  <si>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</si>
  <si>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</si>
  <si>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</si>
  <si>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</si>
  <si>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</si>
  <si>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</si>
  <si>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</si>
  <si>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</si>
  <si>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</si>
  <si>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</si>
  <si>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</si>
  <si>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</si>
  <si>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</si>
  <si>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</si>
  <si>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</si>
  <si>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</si>
  <si>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</si>
  <si>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</si>
  <si>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</si>
  <si>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</si>
  <si>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</si>
  <si>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</si>
  <si>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</si>
  <si>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</si>
  <si>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</si>
  <si>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</si>
  <si>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</si>
  <si>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</si>
  <si>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</si>
  <si>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</si>
  <si>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</si>
  <si>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</si>
  <si>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</si>
  <si>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</si>
  <si>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</si>
  <si>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</si>
  <si>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</si>
  <si>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</si>
  <si>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</si>
  <si>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</si>
  <si>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</si>
  <si>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</si>
  <si>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</si>
  <si>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</si>
  <si>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</si>
  <si>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</si>
  <si>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</si>
  <si>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</si>
  <si>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</si>
  <si>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</si>
  <si>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</si>
  <si>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</si>
  <si>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</si>
  <si>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</si>
  <si>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</si>
  <si>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</si>
  <si>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</si>
  <si>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</si>
  <si>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</si>
  <si>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</si>
  <si>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</si>
  <si>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</si>
  <si>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</si>
  <si>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</si>
  <si>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</si>
  <si>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</si>
  <si>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</si>
  <si>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</si>
  <si>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</si>
  <si>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</si>
  <si>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</si>
  <si>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</si>
  <si>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</si>
  <si>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</si>
  <si>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</si>
  <si>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</si>
  <si>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</si>
  <si>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</si>
  <si>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</si>
  <si>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</si>
  <si>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</si>
  <si>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</si>
  <si>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</si>
  <si>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</si>
  <si>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</si>
  <si>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</si>
  <si>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</si>
  <si>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</si>
  <si>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</si>
  <si>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</si>
  <si>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</si>
  <si>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</si>
  <si>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</si>
  <si>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</si>
  <si>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</si>
  <si>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</si>
  <si>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</si>
  <si>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</si>
  <si>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</si>
  <si>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</si>
  <si>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</si>
  <si>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</si>
  <si>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</si>
  <si>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</si>
  <si>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</si>
  <si>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</si>
  <si>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</si>
  <si>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</si>
  <si>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</si>
  <si>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</si>
  <si>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</si>
  <si>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</si>
  <si>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</si>
  <si>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</si>
  <si>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</si>
  <si>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</si>
  <si>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</si>
  <si>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</si>
  <si>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</si>
  <si>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</si>
  <si>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</si>
  <si>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</si>
  <si>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</si>
  <si>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</si>
  <si>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</si>
  <si>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</si>
  <si>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</si>
  <si>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</si>
  <si>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</si>
  <si>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</si>
  <si>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</si>
  <si>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</si>
  <si>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</si>
  <si>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</si>
  <si>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</si>
  <si>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</si>
  <si>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</si>
  <si>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</si>
  <si>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</si>
  <si>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</si>
  <si>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</si>
  <si>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</si>
  <si>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</si>
  <si>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</si>
  <si>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</si>
  <si>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</si>
  <si>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</si>
  <si>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</si>
  <si>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</si>
  <si>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</si>
  <si>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</si>
  <si>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</si>
  <si>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</si>
  <si>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</si>
  <si>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</si>
  <si>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</si>
  <si>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</si>
  <si>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</si>
  <si>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</si>
  <si>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</si>
  <si>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</si>
  <si>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</si>
  <si>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</si>
  <si>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</si>
  <si>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</si>
  <si>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</si>
  <si>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</si>
  <si>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</si>
  <si>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</si>
  <si>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</si>
  <si>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</si>
  <si>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</si>
  <si>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</si>
  <si>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</si>
  <si>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</si>
  <si>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</si>
  <si>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</si>
  <si>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</si>
  <si>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</si>
  <si>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</si>
  <si>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</si>
  <si>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</si>
  <si>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</si>
  <si>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</si>
  <si>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</si>
  <si>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</si>
  <si>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</si>
  <si>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</si>
  <si>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</si>
  <si>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</si>
  <si>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</si>
  <si>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</si>
  <si>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</si>
  <si>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</si>
  <si>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</si>
  <si>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</si>
  <si>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</si>
  <si>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</si>
  <si>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</si>
  <si>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</si>
  <si>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</si>
  <si>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</si>
  <si>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</si>
  <si>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</si>
  <si>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</si>
  <si>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</si>
  <si>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</si>
  <si>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</si>
  <si>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</si>
  <si>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</si>
  <si>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</si>
  <si>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</si>
  <si>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</si>
  <si>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</si>
  <si>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</si>
  <si>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</si>
  <si>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</si>
  <si>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</si>
  <si>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</si>
  <si>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</si>
  <si>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</si>
  <si>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</si>
  <si>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</si>
  <si>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</si>
  <si>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</si>
  <si>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</si>
  <si>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</si>
  <si>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</si>
  <si>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</si>
  <si>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</si>
  <si>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</si>
  <si>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</si>
  <si>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</si>
  <si>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</si>
  <si>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</si>
  <si>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</si>
  <si>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</si>
  <si>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</si>
  <si>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</si>
  <si>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</si>
  <si>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</si>
  <si>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</si>
  <si>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</si>
  <si>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</si>
  <si>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</si>
  <si>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</si>
  <si>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</si>
  <si>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</si>
  <si>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</si>
  <si>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</si>
  <si>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</si>
  <si>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</si>
  <si>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</si>
  <si>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</si>
  <si>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</si>
  <si>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</si>
  <si>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</si>
  <si>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</si>
  <si>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</si>
  <si>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</si>
  <si>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</si>
  <si>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</si>
  <si>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</si>
  <si>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</si>
  <si>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</si>
  <si>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</si>
  <si>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</si>
  <si>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</si>
  <si>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</si>
  <si>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</si>
  <si>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</si>
  <si>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</si>
  <si>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</si>
  <si>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</si>
  <si>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</si>
  <si>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</si>
  <si>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</si>
  <si>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</si>
  <si>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</si>
  <si>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</si>
  <si>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</si>
  <si>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</si>
  <si>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</si>
  <si>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</si>
  <si>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</si>
  <si>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</si>
  <si>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</si>
  <si>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</si>
  <si>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</si>
  <si>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</si>
  <si>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</si>
  <si>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</si>
  <si>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</si>
  <si>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</si>
  <si>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</si>
  <si>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</si>
  <si>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</si>
  <si>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</si>
  <si>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</si>
  <si>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</si>
  <si>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</si>
  <si>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</si>
  <si>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</si>
  <si>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</si>
  <si>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</si>
  <si>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</si>
  <si>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</si>
  <si>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</si>
  <si>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</si>
  <si>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</si>
  <si>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</si>
  <si>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</si>
  <si>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</si>
  <si>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</si>
  <si>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</si>
  <si>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</si>
  <si>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</si>
  <si>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</si>
  <si>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</si>
  <si>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</si>
  <si>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</si>
  <si>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</si>
  <si>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</si>
  <si>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</si>
  <si>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</si>
  <si>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</si>
  <si>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</si>
  <si>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</si>
  <si>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</si>
  <si>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</si>
  <si>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</si>
  <si>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</si>
  <si>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</si>
  <si>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</si>
  <si>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</si>
  <si>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</si>
  <si>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</si>
  <si>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</si>
  <si>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</si>
  <si>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</si>
  <si>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</si>
  <si>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</si>
  <si>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</si>
  <si>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</si>
  <si>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</si>
  <si>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</si>
  <si>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</si>
  <si>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</si>
  <si>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</si>
  <si>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</si>
  <si>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</si>
  <si>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</si>
  <si>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</si>
  <si>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</si>
  <si>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</si>
  <si>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</si>
  <si>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</si>
  <si>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</si>
  <si>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</si>
  <si>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</si>
  <si>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</si>
  <si>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</si>
  <si>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</si>
  <si>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</si>
  <si>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</si>
  <si>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</si>
  <si>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</si>
  <si>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</si>
  <si>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</si>
  <si>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</si>
  <si>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</si>
  <si>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</si>
  <si>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</si>
  <si>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</si>
  <si>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</si>
  <si>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</si>
  <si>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</si>
  <si>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</si>
  <si>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</si>
  <si>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</si>
  <si>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</si>
  <si>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</si>
  <si>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</si>
  <si>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</si>
  <si>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</si>
  <si>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</si>
  <si>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</si>
  <si>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</si>
  <si>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</si>
  <si>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</si>
  <si>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</si>
  <si>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</si>
  <si>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</si>
  <si>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</si>
  <si>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</si>
  <si>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</si>
  <si>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</si>
  <si>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</si>
  <si>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</si>
  <si>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</si>
  <si>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</si>
  <si>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</si>
  <si>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</si>
  <si>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</si>
  <si>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</si>
  <si>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</si>
  <si>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</si>
  <si>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</si>
  <si>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</si>
  <si>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</si>
  <si>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</si>
  <si>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</si>
  <si>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</si>
  <si>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</si>
  <si>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</si>
  <si>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</si>
  <si>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</si>
  <si>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</si>
  <si>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</si>
  <si>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</si>
  <si>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</si>
  <si>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</si>
  <si>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</si>
  <si>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</si>
  <si>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</si>
  <si>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</si>
  <si>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</si>
  <si>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</si>
  <si>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</si>
  <si>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</si>
  <si>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</si>
  <si>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</si>
  <si>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</si>
  <si>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</si>
  <si>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</si>
  <si>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</si>
  <si>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</si>
  <si>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</si>
  <si>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</si>
  <si>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</si>
  <si>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</si>
  <si>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</si>
  <si>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</si>
  <si>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</si>
  <si>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</si>
  <si>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</si>
  <si>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</si>
  <si>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</si>
  <si>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</si>
  <si>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</si>
  <si>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</si>
  <si>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</si>
  <si>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</si>
  <si>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</si>
  <si>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</si>
  <si>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</si>
  <si>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</si>
  <si>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</si>
  <si>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</si>
  <si>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</si>
  <si>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</si>
  <si>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</si>
  <si>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</si>
  <si>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</si>
  <si>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</si>
  <si>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</si>
  <si>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</si>
  <si>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</si>
  <si>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</si>
  <si>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</si>
  <si>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</si>
  <si>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</si>
  <si>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</si>
  <si>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</si>
  <si>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</si>
  <si>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</si>
  <si>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</si>
  <si>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</si>
  <si>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</si>
  <si>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</si>
  <si>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</si>
  <si>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</si>
  <si>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</si>
  <si>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</si>
  <si>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</si>
  <si>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</si>
  <si>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</si>
  <si>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</si>
  <si>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</si>
  <si>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</si>
  <si>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</si>
  <si>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</si>
  <si>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</si>
  <si>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</si>
  <si>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</si>
  <si>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</si>
  <si>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</si>
  <si>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</si>
  <si>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</si>
  <si>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</si>
  <si>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</si>
  <si>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</si>
  <si>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</si>
  <si>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</si>
  <si>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</si>
  <si>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</si>
  <si>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</si>
  <si>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</si>
  <si>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</si>
  <si>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</si>
  <si>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</si>
  <si>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</si>
  <si>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</si>
  <si>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</si>
  <si>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</si>
  <si>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</si>
  <si>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</si>
  <si>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</si>
  <si>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</si>
  <si>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</si>
  <si>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</si>
  <si>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</si>
  <si>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</si>
  <si>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</si>
  <si>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</si>
  <si>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</si>
  <si>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</si>
  <si>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</si>
  <si>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</si>
  <si>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</si>
  <si>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</si>
  <si>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</si>
  <si>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</si>
  <si>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</si>
  <si>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</si>
  <si>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</si>
  <si>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</si>
  <si>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</si>
  <si>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</si>
  <si>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</si>
  <si>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</si>
  <si>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</si>
  <si>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</si>
  <si>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</si>
  <si>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</si>
  <si>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</si>
  <si>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</si>
  <si>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</si>
  <si>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</si>
  <si>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</si>
  <si>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</si>
  <si>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</si>
  <si>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</si>
  <si>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</si>
  <si>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</si>
  <si>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</si>
  <si>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</si>
  <si>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</si>
  <si>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</si>
  <si>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</si>
  <si>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</si>
  <si>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</si>
  <si>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</si>
  <si>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</si>
  <si>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</si>
  <si>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</si>
  <si>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</si>
  <si>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</si>
  <si>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</si>
  <si>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</si>
  <si>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</si>
  <si>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</si>
  <si>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</si>
  <si>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</si>
  <si>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</si>
  <si>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</si>
  <si>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</si>
  <si>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</si>
  <si>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</si>
  <si>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</si>
  <si>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</si>
  <si>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</si>
  <si>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</si>
  <si>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</si>
  <si>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</si>
  <si>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</si>
  <si>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</si>
  <si>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</si>
  <si>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</si>
  <si>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</si>
  <si>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</si>
  <si>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</si>
  <si>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</si>
  <si>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</si>
  <si>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</si>
  <si>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</si>
  <si>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</si>
  <si>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</si>
  <si>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</si>
  <si>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</si>
  <si>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</si>
  <si>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</si>
  <si>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</si>
  <si>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</si>
  <si>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</si>
  <si>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</si>
  <si>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</si>
  <si>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</si>
  <si>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</si>
  <si>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</si>
  <si>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</si>
  <si>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</si>
  <si>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</si>
  <si>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</si>
  <si>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</si>
  <si>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</si>
  <si>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</si>
  <si>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</si>
  <si>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</si>
  <si>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</si>
  <si>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</si>
  <si>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</si>
  <si>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</si>
  <si>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</si>
  <si>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</si>
  <si>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</si>
  <si>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</si>
  <si>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</si>
  <si>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</si>
  <si>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</si>
  <si>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</si>
  <si>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</si>
  <si>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</si>
  <si>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</si>
  <si>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</si>
  <si>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</si>
  <si>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</si>
  <si>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</si>
  <si>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</si>
  <si>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</si>
  <si>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</si>
  <si>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</si>
  <si>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</si>
  <si>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</si>
  <si>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</si>
  <si>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</si>
  <si>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</si>
  <si>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</si>
  <si>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</si>
  <si>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</si>
  <si>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</si>
  <si>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</si>
  <si>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</si>
  <si>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</si>
  <si>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</si>
  <si>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</si>
  <si>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</si>
  <si>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</si>
  <si>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</si>
  <si>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</si>
  <si>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</si>
  <si>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</si>
  <si>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</si>
  <si>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</si>
  <si>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</si>
  <si>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</si>
  <si>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</si>
  <si>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</si>
  <si>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</si>
  <si>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</si>
  <si>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</si>
  <si>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</si>
  <si>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</si>
  <si>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</si>
  <si>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</si>
  <si>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</si>
  <si>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</si>
  <si>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</si>
  <si>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</si>
  <si>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</si>
  <si>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</si>
  <si>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</si>
  <si>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</si>
  <si>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</si>
  <si>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</si>
  <si>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</si>
  <si>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</si>
  <si>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</si>
  <si>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</si>
  <si>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</si>
  <si>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</si>
  <si>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</si>
  <si>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</si>
  <si>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</si>
  <si>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</si>
  <si>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</si>
  <si>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</si>
  <si>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</si>
  <si>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</si>
  <si>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</si>
  <si>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</si>
  <si>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</si>
  <si>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</si>
  <si>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</si>
  <si>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</si>
  <si>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</si>
  <si>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</si>
  <si>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</si>
  <si>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</si>
  <si>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</si>
  <si>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</si>
  <si>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</si>
  <si>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</si>
  <si>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</si>
  <si>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</si>
  <si>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</si>
  <si>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</si>
  <si>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</si>
  <si>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</si>
  <si>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</si>
  <si>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</si>
  <si>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</si>
  <si>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</si>
  <si>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</si>
  <si>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</si>
  <si>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</si>
  <si>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</si>
  <si>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</si>
  <si>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</si>
  <si>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</si>
  <si>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</si>
  <si>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</si>
  <si>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</si>
  <si>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</si>
  <si>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</si>
  <si>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</si>
  <si>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</si>
  <si>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</si>
  <si>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</si>
  <si>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</si>
  <si>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</si>
  <si>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</si>
  <si>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</si>
  <si>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</si>
  <si>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</si>
  <si>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</si>
  <si>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</si>
  <si>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</si>
  <si>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</si>
  <si>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</si>
  <si>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</si>
  <si>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</si>
  <si>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</si>
  <si>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</si>
  <si>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</si>
  <si>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</si>
  <si>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</si>
  <si>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</si>
  <si>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</si>
  <si>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</si>
  <si>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</si>
  <si>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</si>
  <si>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</si>
  <si>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</si>
  <si>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</si>
  <si>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</si>
  <si>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</si>
  <si>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</si>
  <si>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</si>
  <si>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</si>
  <si>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</si>
  <si>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</si>
  <si>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</si>
  <si>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</si>
  <si>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</si>
  <si>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</si>
  <si>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</si>
  <si>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</si>
  <si>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</si>
  <si>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</si>
  <si>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</si>
  <si>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</si>
  <si>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</si>
  <si>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</si>
  <si>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</si>
  <si>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</si>
  <si>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</si>
  <si>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</si>
  <si>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</si>
  <si>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</si>
  <si>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</si>
  <si>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</si>
  <si>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</si>
  <si>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</si>
  <si>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</si>
  <si>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</si>
  <si>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</si>
  <si>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</si>
  <si>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</si>
  <si>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</si>
  <si>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</si>
  <si>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</si>
  <si>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</si>
  <si>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</si>
  <si>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</si>
  <si>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</si>
  <si>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</si>
  <si>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</si>
  <si>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</si>
  <si>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</si>
  <si>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</si>
  <si>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</si>
  <si>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</si>
  <si>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</si>
  <si>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</si>
  <si>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</si>
  <si>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</si>
  <si>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</si>
  <si>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</si>
  <si>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</si>
  <si>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</si>
  <si>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</si>
  <si>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</si>
  <si>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</si>
  <si>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</si>
  <si>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</si>
  <si>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</si>
  <si>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</si>
  <si>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</si>
  <si>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</si>
  <si>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</si>
  <si>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</si>
  <si>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</si>
  <si>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</si>
  <si>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</si>
  <si>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</si>
  <si>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</si>
  <si>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</si>
  <si>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</si>
  <si>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</si>
  <si>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</si>
  <si>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</si>
  <si>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</si>
  <si>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</si>
  <si>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</si>
  <si>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</si>
  <si>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</si>
  <si>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</si>
  <si>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</si>
  <si>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</si>
  <si>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</si>
  <si>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</si>
  <si>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</si>
  <si>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</si>
  <si>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</si>
  <si>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</si>
  <si>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</si>
  <si>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</si>
  <si>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</si>
  <si>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</si>
  <si>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</si>
  <si>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</si>
  <si>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</si>
  <si>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</si>
  <si>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</si>
  <si>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</si>
  <si>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</si>
  <si>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</si>
  <si>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</si>
  <si>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</si>
  <si>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</si>
  <si>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</si>
  <si>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</si>
  <si>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</si>
  <si>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</si>
  <si>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</si>
  <si>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</si>
  <si>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</si>
  <si>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</si>
  <si>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</si>
  <si>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</si>
  <si>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</si>
  <si>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</si>
  <si>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</si>
  <si>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</si>
  <si>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</si>
  <si>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</si>
  <si>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</si>
  <si>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</si>
  <si>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</si>
  <si>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</si>
  <si>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</si>
  <si>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</si>
  <si>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</si>
  <si>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</si>
  <si>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</si>
  <si>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</si>
  <si>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</si>
  <si>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</si>
  <si>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</si>
  <si>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</si>
  <si>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</si>
  <si>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</si>
  <si>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</si>
  <si>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</si>
  <si>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</si>
  <si>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</si>
  <si>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</si>
  <si>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</si>
  <si>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</si>
  <si>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</si>
  <si>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</si>
  <si>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</si>
  <si>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</si>
  <si>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</si>
  <si>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</si>
  <si>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</si>
  <si>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</si>
  <si>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</si>
  <si>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</si>
  <si>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</si>
  <si>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</si>
  <si>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</si>
  <si>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</si>
  <si>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</si>
  <si>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</si>
  <si>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</si>
  <si>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</si>
  <si>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</si>
  <si>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</si>
  <si>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</si>
  <si>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</si>
  <si>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</si>
  <si>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</si>
  <si>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</si>
  <si>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</si>
  <si>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</si>
  <si>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</si>
  <si>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</si>
  <si>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</si>
  <si>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</si>
  <si>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</si>
  <si>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</si>
  <si>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</si>
  <si>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</si>
  <si>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</si>
  <si>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</si>
  <si>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</si>
  <si>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</si>
  <si>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</si>
  <si>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</si>
  <si>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</si>
  <si>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</si>
  <si>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</si>
  <si>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</si>
  <si>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</si>
  <si>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</si>
  <si>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</si>
  <si>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</si>
  <si>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</si>
  <si>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</si>
  <si>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</si>
  <si>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</si>
  <si>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</si>
  <si>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</si>
  <si>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</si>
  <si>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</si>
  <si>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</si>
  <si>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</si>
  <si>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</si>
  <si>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</si>
  <si>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</si>
  <si>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</si>
  <si>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</si>
  <si>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</si>
  <si>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</si>
  <si>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</si>
  <si>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</si>
  <si>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</si>
  <si>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</si>
  <si>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</si>
  <si>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</si>
  <si>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</si>
  <si>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</si>
  <si>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</si>
  <si>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</si>
  <si>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</si>
  <si>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</si>
  <si>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</si>
  <si>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</si>
  <si>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</si>
  <si>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</si>
  <si>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</si>
  <si>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</si>
  <si>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</si>
  <si>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</si>
  <si>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</si>
  <si>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</si>
  <si>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</si>
  <si>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</si>
  <si>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</si>
  <si>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</si>
  <si>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</si>
  <si>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</si>
  <si>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</si>
  <si>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</si>
  <si>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</si>
  <si>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</si>
  <si>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</si>
  <si>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</si>
  <si>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</si>
  <si>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</si>
  <si>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</si>
  <si>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</si>
  <si>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</si>
  <si>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</si>
  <si>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</si>
  <si>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</si>
  <si>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</si>
  <si>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</si>
  <si>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</si>
  <si>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</si>
  <si>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</si>
  <si>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</si>
  <si>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</si>
  <si>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</si>
  <si>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</si>
  <si>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</si>
  <si>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</si>
  <si>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</si>
  <si>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</si>
  <si>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</si>
  <si>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</si>
  <si>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</si>
  <si>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</si>
  <si>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</si>
  <si>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</si>
  <si>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</si>
  <si>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</si>
  <si>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</si>
  <si>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</si>
  <si>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</si>
  <si>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</si>
  <si>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</si>
  <si>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</si>
  <si>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</si>
  <si>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</si>
  <si>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</si>
  <si>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</si>
  <si>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</si>
  <si>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</si>
  <si>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</si>
  <si>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</si>
  <si>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</si>
  <si>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</si>
  <si>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</si>
  <si>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</si>
  <si>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</si>
  <si>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</si>
  <si>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</si>
  <si>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</si>
  <si>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</si>
  <si>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</si>
  <si>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</si>
  <si>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</si>
  <si>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</si>
  <si>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</si>
  <si>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</si>
  <si>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</si>
  <si>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</si>
  <si>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</si>
  <si>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</si>
  <si>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</si>
  <si>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</si>
  <si>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</si>
  <si>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</si>
  <si>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</si>
  <si>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</si>
  <si>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</si>
  <si>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</si>
  <si>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</si>
  <si>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</si>
  <si>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</si>
  <si>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</si>
  <si>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</si>
  <si>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</si>
  <si>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</si>
  <si>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</si>
  <si>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</si>
  <si>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</si>
  <si>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</si>
  <si>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</si>
  <si>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</si>
  <si>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</si>
  <si>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</si>
  <si>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</si>
  <si>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</si>
  <si>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</si>
  <si>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</si>
  <si>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</si>
  <si>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</si>
  <si>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</si>
  <si>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</si>
  <si>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</si>
  <si>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</si>
  <si>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</si>
  <si>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</si>
  <si>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</si>
  <si>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</si>
  <si>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</si>
  <si>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</si>
  <si>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</si>
  <si>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</si>
  <si>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</si>
  <si>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</si>
  <si>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</si>
  <si>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</si>
  <si>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</si>
  <si>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</si>
  <si>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</si>
  <si>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</si>
  <si>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</si>
  <si>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</si>
  <si>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</si>
  <si>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</si>
  <si>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</si>
  <si>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</si>
  <si>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</si>
  <si>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</si>
  <si>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</si>
  <si>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</si>
  <si>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</si>
  <si>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</si>
  <si>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</si>
  <si>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</si>
  <si>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</si>
  <si>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</si>
  <si>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</si>
  <si>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</si>
  <si>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</si>
  <si>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</si>
  <si>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</si>
  <si>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</si>
  <si>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</si>
  <si>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</si>
  <si>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</si>
  <si>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</si>
  <si>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</si>
  <si>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</si>
  <si>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</si>
  <si>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</si>
  <si>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</si>
  <si>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</si>
  <si>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</si>
  <si>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</si>
  <si>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</si>
  <si>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</si>
  <si>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</si>
  <si>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</si>
  <si>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</si>
  <si>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</si>
  <si>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</si>
  <si>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</si>
  <si>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</si>
  <si>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</si>
  <si>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</si>
  <si>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</si>
  <si>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</si>
  <si>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</si>
  <si>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</si>
  <si>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</si>
  <si>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</si>
  <si>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</si>
  <si>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</si>
  <si>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</si>
  <si>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</si>
  <si>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</si>
  <si>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</si>
  <si>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</si>
  <si>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</si>
  <si>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</si>
  <si>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</si>
  <si>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</si>
  <si>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</si>
  <si>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</si>
  <si>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</si>
  <si>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</si>
  <si>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</si>
  <si>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</si>
  <si>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</si>
  <si>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</si>
  <si>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</si>
  <si>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</si>
  <si>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</si>
  <si>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</si>
  <si>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</si>
  <si>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</si>
  <si>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</si>
  <si>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</si>
  <si>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</si>
  <si>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</si>
  <si>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</si>
  <si>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</si>
  <si>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</si>
  <si>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</si>
  <si>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</si>
  <si>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</si>
  <si>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</si>
  <si>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</si>
  <si>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</si>
  <si>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</si>
  <si>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</si>
  <si>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</si>
  <si>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</si>
  <si>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</si>
  <si>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</si>
  <si>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</si>
  <si>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</si>
  <si>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</si>
  <si>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</si>
  <si>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</si>
  <si>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</si>
  <si>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</si>
  <si>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</si>
  <si>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</si>
  <si>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</si>
  <si>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</si>
  <si>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</si>
  <si>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</si>
  <si>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</si>
  <si>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</si>
  <si>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</si>
  <si>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</si>
  <si>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</si>
  <si>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</si>
  <si>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</si>
  <si>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</si>
  <si>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</si>
  <si>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</si>
  <si>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</si>
  <si>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</si>
  <si>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</si>
  <si>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</si>
  <si>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</si>
  <si>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</si>
  <si>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</si>
  <si>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</si>
  <si>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</si>
  <si>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</si>
  <si>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</si>
  <si>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</si>
  <si>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</si>
  <si>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</si>
  <si>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</si>
  <si>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</si>
  <si>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</si>
  <si>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</si>
  <si>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</si>
  <si>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</si>
  <si>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</si>
  <si>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</si>
  <si>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</si>
  <si>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</si>
  <si>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</si>
  <si>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</si>
  <si>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</si>
  <si>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</si>
  <si>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</si>
  <si>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</si>
  <si>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</si>
  <si>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</si>
  <si>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</si>
  <si>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</si>
  <si>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</si>
  <si>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</si>
  <si>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</si>
  <si>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</si>
  <si>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</si>
  <si>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</si>
  <si>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</si>
  <si>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</si>
  <si>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</si>
  <si>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</si>
  <si>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</si>
  <si>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</si>
  <si>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</si>
  <si>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</si>
  <si>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</si>
  <si>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</si>
  <si>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</si>
  <si>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</si>
  <si>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</si>
  <si>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</si>
  <si>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</si>
  <si>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</si>
  <si>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</si>
  <si>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</si>
  <si>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</si>
  <si>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</si>
  <si>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</si>
  <si>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</si>
  <si>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</si>
  <si>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</si>
  <si>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</si>
  <si>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</si>
  <si>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</si>
  <si>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</si>
  <si>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</si>
  <si>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</si>
  <si>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</si>
  <si>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</si>
  <si>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</si>
  <si>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</si>
  <si>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</si>
  <si>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</si>
  <si>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</si>
  <si>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</si>
  <si>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</si>
  <si>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</si>
  <si>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</si>
  <si>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</si>
  <si>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</si>
  <si>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</si>
  <si>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</si>
  <si>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</si>
  <si>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</si>
  <si>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</si>
  <si>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</si>
  <si>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</si>
  <si>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</si>
  <si>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</si>
  <si>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</si>
  <si>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</si>
  <si>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</si>
  <si>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</si>
  <si>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</si>
  <si>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</si>
  <si>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</si>
  <si>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</si>
  <si>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</si>
  <si>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</si>
  <si>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</si>
  <si>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</si>
  <si>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</si>
  <si>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</si>
  <si>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</si>
  <si>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</si>
  <si>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</si>
  <si>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</si>
  <si>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</si>
  <si>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</si>
  <si>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</si>
  <si>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</si>
  <si>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</si>
  <si>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</si>
  <si>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</si>
  <si>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</si>
  <si>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</si>
  <si>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</si>
  <si>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</si>
  <si>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</si>
  <si>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</si>
  <si>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</si>
  <si>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</si>
  <si>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</si>
  <si>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</si>
  <si>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</si>
  <si>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</si>
  <si>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</si>
  <si>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</si>
  <si>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</si>
  <si>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</si>
  <si>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</si>
  <si>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</si>
  <si>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</si>
  <si>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</si>
  <si>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</si>
  <si>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</si>
  <si>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</si>
  <si>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</si>
  <si>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</si>
  <si>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</si>
  <si>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</si>
  <si>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</si>
  <si>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</si>
  <si>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</si>
  <si>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</si>
  <si>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</si>
  <si>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</si>
  <si>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</si>
  <si>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</si>
  <si>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</si>
  <si>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</si>
  <si>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</si>
  <si>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</si>
  <si>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</si>
  <si>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</si>
  <si>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</si>
  <si>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</si>
  <si>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</si>
  <si>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</si>
  <si>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</si>
  <si>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</si>
  <si>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</si>
  <si>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</si>
  <si>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</si>
  <si>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</si>
  <si>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</si>
  <si>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</si>
  <si>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</si>
  <si>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</si>
  <si>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</si>
  <si>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</si>
  <si>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</si>
  <si>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</si>
  <si>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</si>
  <si>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</si>
  <si>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</si>
  <si>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</si>
  <si>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</si>
  <si>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</si>
  <si>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</si>
  <si>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</si>
  <si>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</si>
  <si>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</si>
  <si>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</si>
  <si>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</si>
  <si>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</si>
  <si>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</si>
  <si>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</si>
  <si>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</si>
  <si>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</si>
  <si>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</si>
  <si>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</si>
  <si>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</si>
  <si>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</si>
  <si>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</si>
  <si>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</si>
  <si>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</si>
  <si>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</si>
  <si>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</si>
  <si>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</si>
  <si>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</si>
  <si>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</si>
  <si>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</si>
  <si>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</si>
  <si>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</si>
  <si>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</si>
  <si>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</si>
  <si>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</si>
  <si>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</si>
  <si>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</si>
  <si>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</si>
  <si>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</si>
  <si>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</si>
  <si>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</si>
  <si>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</si>
  <si>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</si>
  <si>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</si>
  <si>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</si>
  <si>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</si>
  <si>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</si>
  <si>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</si>
  <si>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</si>
  <si>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</si>
  <si>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</si>
  <si>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</si>
  <si>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</si>
  <si>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</si>
  <si>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</si>
  <si>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</si>
  <si>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</si>
  <si>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</si>
  <si>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</si>
  <si>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</si>
  <si>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</si>
  <si>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</si>
  <si>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</si>
  <si>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</si>
  <si>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</si>
  <si>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</si>
  <si>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</si>
  <si>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</si>
  <si>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</si>
  <si>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</si>
  <si>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</si>
  <si>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</si>
  <si>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</si>
  <si>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</si>
  <si>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</si>
  <si>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</si>
  <si>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</si>
  <si>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</si>
  <si>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</si>
  <si>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</si>
  <si>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</si>
  <si>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</si>
  <si>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</si>
  <si>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</si>
  <si>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</si>
  <si>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</si>
  <si>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</si>
  <si>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</si>
  <si>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</si>
  <si>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</si>
  <si>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</si>
  <si>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</si>
  <si>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</si>
  <si>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</si>
  <si>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</si>
  <si>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</si>
  <si>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</si>
  <si>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</si>
  <si>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</si>
  <si>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</si>
  <si>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</si>
  <si>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</si>
  <si>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</si>
  <si>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</si>
  <si>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</si>
  <si>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</si>
  <si>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</si>
  <si>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</si>
  <si>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</si>
  <si>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</si>
  <si>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</si>
  <si>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</si>
  <si>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</si>
  <si>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</si>
  <si>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</si>
  <si>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</si>
  <si>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</si>
  <si>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</si>
  <si>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</si>
  <si>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</si>
  <si>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</si>
  <si>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</si>
  <si>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</si>
  <si>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</si>
  <si>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</si>
  <si>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</si>
  <si>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</si>
  <si>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</si>
  <si>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</si>
  <si>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</si>
  <si>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</si>
  <si>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</si>
  <si>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</si>
  <si>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</si>
  <si>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</si>
  <si>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</si>
  <si>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</si>
  <si>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</si>
  <si>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</si>
  <si>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</si>
  <si>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</si>
  <si>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</si>
  <si>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</si>
  <si>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</si>
  <si>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</si>
  <si>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</si>
  <si>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</si>
  <si>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</si>
  <si>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</si>
  <si>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</si>
  <si>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</si>
  <si>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</si>
  <si>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</si>
  <si>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</si>
  <si>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</si>
  <si>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</si>
  <si>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</si>
  <si>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</si>
  <si>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</si>
  <si>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</si>
  <si>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</si>
  <si>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</si>
  <si>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</si>
  <si>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</si>
  <si>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</si>
  <si>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</si>
  <si>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</si>
  <si>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</si>
  <si>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</si>
  <si>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</si>
  <si>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</si>
  <si>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</si>
  <si>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</si>
  <si>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</si>
  <si>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</si>
  <si>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</si>
  <si>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</si>
  <si>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</si>
  <si>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</si>
  <si>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</si>
  <si>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</si>
  <si>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</si>
  <si>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</si>
  <si>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</si>
  <si>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</si>
  <si>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</si>
  <si>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</si>
  <si>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</si>
  <si>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</si>
  <si>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</si>
  <si>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</si>
  <si>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</si>
  <si>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</si>
  <si>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</si>
  <si>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</si>
  <si>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</si>
  <si>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</si>
  <si>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</si>
  <si>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</si>
  <si>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</si>
  <si>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</si>
  <si>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</si>
  <si>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</si>
  <si>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</si>
  <si>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</si>
  <si>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</si>
  <si>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</si>
  <si>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</si>
  <si>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</si>
  <si>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</si>
  <si>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</si>
  <si>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</si>
  <si>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</si>
  <si>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</si>
  <si>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</si>
  <si>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</si>
  <si>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</si>
  <si>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</si>
  <si>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</si>
  <si>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</si>
  <si>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</si>
  <si>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</si>
  <si>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</si>
  <si>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</si>
  <si>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</si>
  <si>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</si>
  <si>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</si>
  <si>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</si>
  <si>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</si>
  <si>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</si>
  <si>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</si>
  <si>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</si>
  <si>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</si>
  <si>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</si>
  <si>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</si>
  <si>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</si>
  <si>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</si>
  <si>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</si>
  <si>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</si>
  <si>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</si>
  <si>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</si>
  <si>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</si>
  <si>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</si>
  <si>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</si>
  <si>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</si>
  <si>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</si>
  <si>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</si>
  <si>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</si>
  <si>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</si>
  <si>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</si>
  <si>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</si>
  <si>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</si>
  <si>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</si>
  <si>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</si>
  <si>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</si>
  <si>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</si>
  <si>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</si>
  <si>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</si>
  <si>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</si>
  <si>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</si>
  <si>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</si>
  <si>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</si>
  <si>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</si>
  <si>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</si>
  <si>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</si>
  <si>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</si>
  <si>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</si>
  <si>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</si>
  <si>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</si>
  <si>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</si>
  <si>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</si>
  <si>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</si>
  <si>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</si>
  <si>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</si>
  <si>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</si>
  <si>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</si>
  <si>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</si>
  <si>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</si>
  <si>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</si>
  <si>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</si>
  <si>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</si>
  <si>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</si>
  <si>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</si>
  <si>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</si>
  <si>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</si>
  <si>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</si>
  <si>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</si>
  <si>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</si>
  <si>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</si>
  <si>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</si>
  <si>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</si>
  <si>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</si>
  <si>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</si>
  <si>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</si>
  <si>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</si>
  <si>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</si>
  <si>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</si>
  <si>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</si>
  <si>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</si>
  <si>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</si>
  <si>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</si>
  <si>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</si>
  <si>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</si>
  <si>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</si>
  <si>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</si>
  <si>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</si>
  <si>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</si>
  <si>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</si>
  <si>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</si>
  <si>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</si>
  <si>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</si>
  <si>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</si>
  <si>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</si>
  <si>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</si>
  <si>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</si>
  <si>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</si>
  <si>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</si>
  <si>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</si>
  <si>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</si>
  <si>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</si>
  <si>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</si>
  <si>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</si>
  <si>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</si>
  <si>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</si>
  <si>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</si>
  <si>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</si>
  <si>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</si>
  <si>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</si>
  <si>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</si>
  <si>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</si>
  <si>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</si>
  <si>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</si>
  <si>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</si>
  <si>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</si>
  <si>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</si>
  <si>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</si>
  <si>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</si>
  <si>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</si>
  <si>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</si>
  <si>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</si>
  <si>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</si>
  <si>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</si>
  <si>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</si>
  <si>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</si>
  <si>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</si>
  <si>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</si>
  <si>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</si>
  <si>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</si>
  <si>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</si>
  <si>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</si>
  <si>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</si>
  <si>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</si>
  <si>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</si>
  <si>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</si>
  <si>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</si>
  <si>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</si>
  <si>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</si>
  <si>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</si>
  <si>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</si>
  <si>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</si>
  <si>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</si>
  <si>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</si>
  <si>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</si>
  <si>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</si>
  <si>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</si>
  <si>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</si>
  <si>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</si>
  <si>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</si>
  <si>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</si>
  <si>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</si>
  <si>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</si>
  <si>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</si>
  <si>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</si>
  <si>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</si>
  <si>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</si>
  <si>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</si>
  <si>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</si>
  <si>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</si>
  <si>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</si>
  <si>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</si>
  <si>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</si>
  <si>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</si>
  <si>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</si>
  <si>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</si>
  <si>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</si>
  <si>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</si>
  <si>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</si>
  <si>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</si>
  <si>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</si>
  <si>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</si>
  <si>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</si>
  <si>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</si>
  <si>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</si>
  <si>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</si>
  <si>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</si>
  <si>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</si>
  <si>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</si>
  <si>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</si>
  <si>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</si>
  <si>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</si>
  <si>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</si>
  <si>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</si>
  <si>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</si>
  <si>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</si>
  <si>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</si>
  <si>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</si>
  <si>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</si>
  <si>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</si>
  <si>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</si>
  <si>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</si>
  <si>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</si>
  <si>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</si>
  <si>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</si>
  <si>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</si>
  <si>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</si>
  <si>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</si>
  <si>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</si>
  <si>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</si>
  <si>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</si>
  <si>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</si>
  <si>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</si>
  <si>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</si>
  <si>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</si>
  <si>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</si>
  <si>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</si>
  <si>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</si>
  <si>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</si>
  <si>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</si>
  <si>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</si>
  <si>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</si>
  <si>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</si>
  <si>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</si>
  <si>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</si>
  <si>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</si>
  <si>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</si>
  <si>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</si>
  <si>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</si>
  <si>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</si>
  <si>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</si>
  <si>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</si>
  <si>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</si>
  <si>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</si>
  <si>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</si>
  <si>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</si>
  <si>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</si>
  <si>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</si>
  <si>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</si>
  <si>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</si>
  <si>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</si>
  <si>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</si>
  <si>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</si>
  <si>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</si>
  <si>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</si>
  <si>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</si>
  <si>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</si>
  <si>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</si>
  <si>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</si>
  <si>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</si>
  <si>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</si>
  <si>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</si>
  <si>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</si>
  <si>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</si>
  <si>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</si>
  <si>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</si>
  <si>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</si>
  <si>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</si>
  <si>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</si>
  <si>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</si>
  <si>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</si>
  <si>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</si>
  <si>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</si>
  <si>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</si>
  <si>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</si>
  <si>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</si>
  <si>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</si>
  <si>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</si>
  <si>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</si>
  <si>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</si>
  <si>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</si>
  <si>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</si>
  <si>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</si>
  <si>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</si>
  <si>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</si>
  <si>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</si>
  <si>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</si>
  <si>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</si>
  <si>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</si>
  <si>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</si>
  <si>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</si>
  <si>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</si>
  <si>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</si>
  <si>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</si>
  <si>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</si>
  <si>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</si>
  <si>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</si>
  <si>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</si>
  <si>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</si>
  <si>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</si>
  <si>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</si>
  <si>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</si>
  <si>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</si>
  <si>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</si>
  <si>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</si>
  <si>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</si>
  <si>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</si>
  <si>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</si>
  <si>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</si>
  <si>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</si>
  <si>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</si>
  <si>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</si>
  <si>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</si>
  <si>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</si>
  <si>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</si>
  <si>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</si>
  <si>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</si>
  <si>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</si>
  <si>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</si>
  <si>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</si>
  <si>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</si>
  <si>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</si>
  <si>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</si>
  <si>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</si>
  <si>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</si>
  <si>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</si>
  <si>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</si>
  <si>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</si>
  <si>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</si>
  <si>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</si>
  <si>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</si>
  <si>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</si>
  <si>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</si>
  <si>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</si>
  <si>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</si>
  <si>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</si>
  <si>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</si>
  <si>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</si>
  <si>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</si>
  <si>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</si>
  <si>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</si>
  <si>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</si>
  <si>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</si>
  <si>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</si>
  <si>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</si>
  <si>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</si>
  <si>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</si>
  <si>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</si>
  <si>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</si>
  <si>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</si>
  <si>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</si>
  <si>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</si>
  <si>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</si>
  <si>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</si>
  <si>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</si>
  <si>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</si>
  <si>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</si>
  <si>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</si>
  <si>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</si>
  <si>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</si>
  <si>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</si>
  <si>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</si>
  <si>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</si>
  <si>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</si>
  <si>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</si>
  <si>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</si>
  <si>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</si>
  <si>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</si>
  <si>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</si>
  <si>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</si>
  <si>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</si>
  <si>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</si>
  <si>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</si>
  <si>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</si>
  <si>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</si>
  <si>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</si>
  <si>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</si>
  <si>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</si>
  <si>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</si>
  <si>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</si>
  <si>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</si>
  <si>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</si>
  <si>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</si>
  <si>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</si>
  <si>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</si>
  <si>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</si>
  <si>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</si>
  <si>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</si>
  <si>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</si>
  <si>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</si>
  <si>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</si>
  <si>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</si>
  <si>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</si>
  <si>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</si>
  <si>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</si>
  <si>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</si>
  <si>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</si>
  <si>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</si>
  <si>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</si>
  <si>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</si>
  <si>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</si>
  <si>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</si>
  <si>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</si>
  <si>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</si>
  <si>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</si>
  <si>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</si>
  <si>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</si>
  <si>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</si>
  <si>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</si>
  <si>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</si>
  <si>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</si>
  <si>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</si>
  <si>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</si>
  <si>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</si>
  <si>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</si>
  <si>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</si>
  <si>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</si>
  <si>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</si>
  <si>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</si>
  <si>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</si>
  <si>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</si>
  <si>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</si>
  <si>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</si>
  <si>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</si>
  <si>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</si>
  <si>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</si>
  <si>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</si>
  <si>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</si>
  <si>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</si>
  <si>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</si>
  <si>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</si>
  <si>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</si>
  <si>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</si>
  <si>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</si>
  <si>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</si>
  <si>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</si>
  <si>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</si>
  <si>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</si>
  <si>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</si>
  <si>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</si>
  <si>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</si>
  <si>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</si>
  <si>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</si>
  <si>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</si>
  <si>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</si>
  <si>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</si>
  <si>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</si>
  <si>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</si>
  <si>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</si>
  <si>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</si>
  <si>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</si>
  <si>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</si>
  <si>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</si>
  <si>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</si>
  <si>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</si>
  <si>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</si>
  <si>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</si>
  <si>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</si>
  <si>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</si>
  <si>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</si>
  <si>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</si>
  <si>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</si>
  <si>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</si>
  <si>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</si>
  <si>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</si>
  <si>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</si>
  <si>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</si>
  <si>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</si>
  <si>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</si>
  <si>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</si>
  <si>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</si>
  <si>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</si>
  <si>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</si>
  <si>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</si>
  <si>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</si>
  <si>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</si>
  <si>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</si>
  <si>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</si>
  <si>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</si>
  <si>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</si>
  <si>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</si>
  <si>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</si>
  <si>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</si>
  <si>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</si>
  <si>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</si>
  <si>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</si>
  <si>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</si>
  <si>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</si>
  <si>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</si>
  <si>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</si>
  <si>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</si>
  <si>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</si>
  <si>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</si>
  <si>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</si>
  <si>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</si>
  <si>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</si>
  <si>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</si>
  <si>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</si>
  <si>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</si>
  <si>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</si>
  <si>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</si>
  <si>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</si>
  <si>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</si>
  <si>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</si>
  <si>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</si>
  <si>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</si>
  <si>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</si>
  <si>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</si>
  <si>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</si>
  <si>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</si>
  <si>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</si>
  <si>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</si>
  <si>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</si>
  <si>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</si>
  <si>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</si>
  <si>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</si>
  <si>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</si>
  <si>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</si>
  <si>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</si>
  <si>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</si>
  <si>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</si>
  <si>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</si>
  <si>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</si>
  <si>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</si>
  <si>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</si>
  <si>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</si>
  <si>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</si>
  <si>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</si>
  <si>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</si>
  <si>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</si>
  <si>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</si>
  <si>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</si>
  <si>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</si>
  <si>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</si>
  <si>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</si>
  <si>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</si>
  <si>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</si>
  <si>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</si>
  <si>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</si>
  <si>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</si>
  <si>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</si>
  <si>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</si>
  <si>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</si>
  <si>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</si>
  <si>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</si>
  <si>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</si>
  <si>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</si>
  <si>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</si>
  <si>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</si>
  <si>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</si>
  <si>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</si>
  <si>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</si>
  <si>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</si>
  <si>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</si>
  <si>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</si>
  <si>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</si>
  <si>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</si>
  <si>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</si>
  <si>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</si>
  <si>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</si>
  <si>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</si>
  <si>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</si>
  <si>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</si>
  <si>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</si>
  <si>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</si>
  <si>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</si>
  <si>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</si>
  <si>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</si>
  <si>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</si>
  <si>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</si>
  <si>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</si>
  <si>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</si>
  <si>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</si>
  <si>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</si>
  <si>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</si>
  <si>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</si>
  <si>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</si>
  <si>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</si>
  <si>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</si>
  <si>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</si>
  <si>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</si>
  <si>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</si>
  <si>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</si>
  <si>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</si>
  <si>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</si>
  <si>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</si>
  <si>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</si>
  <si>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</si>
  <si>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</si>
  <si>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</si>
  <si>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</si>
  <si>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</si>
  <si>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</si>
  <si>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</si>
  <si>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</si>
  <si>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</si>
  <si>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</si>
  <si>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</si>
  <si>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</si>
  <si>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</si>
  <si>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</si>
  <si>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</si>
  <si>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</si>
  <si>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</si>
  <si>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</si>
  <si>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</si>
  <si>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</si>
  <si>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</si>
  <si>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</si>
  <si>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</si>
  <si>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</si>
  <si>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</si>
  <si>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</si>
  <si>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</si>
  <si>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</si>
  <si>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</si>
  <si>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</si>
  <si>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</si>
  <si>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</si>
  <si>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</si>
  <si>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</si>
  <si>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</si>
  <si>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</si>
  <si>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</si>
  <si>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</si>
  <si>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</si>
  <si>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</si>
  <si>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</si>
  <si>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</si>
  <si>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</si>
  <si>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</si>
  <si>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</si>
  <si>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</si>
  <si>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</si>
  <si>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</si>
  <si>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</si>
  <si>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</si>
  <si>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</si>
  <si>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</si>
  <si>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</si>
  <si>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</si>
  <si>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</si>
  <si>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</si>
  <si>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</si>
  <si>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</si>
  <si>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</si>
  <si>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</si>
  <si>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</si>
  <si>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</si>
  <si>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</si>
  <si>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</si>
  <si>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</si>
  <si>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</si>
  <si>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</si>
  <si>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</si>
  <si>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</si>
  <si>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</si>
  <si>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</si>
  <si>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</si>
  <si>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</si>
  <si>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</si>
  <si>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</si>
  <si>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</si>
  <si>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</si>
  <si>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</si>
  <si>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</si>
  <si>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</si>
  <si>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</si>
  <si>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</si>
  <si>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</si>
  <si>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</si>
  <si>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</si>
  <si>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</si>
  <si>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</si>
  <si>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</si>
  <si>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</si>
  <si>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</si>
  <si>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</si>
  <si>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</si>
  <si>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</si>
  <si>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</si>
  <si>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</si>
  <si>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</si>
  <si>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</si>
  <si>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</si>
  <si>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</si>
  <si>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</si>
  <si>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</si>
  <si>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</si>
  <si>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</si>
  <si>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</si>
  <si>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</si>
  <si>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</si>
  <si>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</si>
  <si>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</si>
  <si>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</si>
  <si>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</si>
  <si>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</si>
  <si>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</si>
  <si>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</si>
  <si>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</si>
  <si>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</si>
  <si>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</si>
  <si>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</si>
  <si>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</si>
  <si>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</si>
  <si>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</si>
  <si>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</si>
  <si>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</si>
  <si>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</si>
  <si>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</si>
  <si>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</si>
  <si>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</si>
  <si>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</si>
  <si>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</si>
  <si>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</si>
  <si>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</si>
  <si>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</si>
  <si>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</si>
  <si>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</si>
  <si>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</si>
  <si>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</si>
  <si>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</si>
  <si>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</si>
  <si>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</si>
  <si>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</si>
  <si>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</si>
  <si>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</si>
  <si>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</si>
  <si>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</si>
  <si>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</si>
  <si>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</si>
  <si>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</si>
  <si>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</si>
  <si>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</si>
  <si>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</si>
  <si>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</si>
  <si>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</si>
  <si>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</si>
  <si>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</si>
  <si>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</si>
  <si>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</si>
  <si>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</si>
  <si>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</si>
  <si>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</si>
  <si>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</si>
  <si>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</si>
  <si>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</si>
  <si>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</si>
  <si>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</si>
  <si>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</si>
  <si>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</si>
  <si>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</si>
  <si>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</si>
  <si>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</si>
  <si>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</si>
  <si>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</si>
  <si>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</si>
  <si>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</si>
  <si>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</si>
  <si>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</si>
  <si>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</si>
  <si>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</si>
  <si>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</si>
  <si>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</si>
  <si>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</si>
  <si>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</si>
  <si>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</si>
  <si>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</si>
  <si>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</si>
  <si>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</si>
  <si>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</si>
  <si>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</si>
  <si>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</si>
  <si>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</si>
  <si>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</si>
  <si>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</si>
  <si>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</si>
  <si>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</si>
  <si>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</si>
  <si>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</si>
  <si>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</si>
  <si>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</si>
  <si>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</si>
  <si>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</si>
  <si>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</si>
  <si>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</si>
  <si>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</si>
  <si>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</si>
  <si>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</si>
  <si>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</si>
  <si>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</si>
  <si>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</si>
  <si>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</si>
  <si>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</si>
  <si>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</si>
  <si>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</si>
  <si>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</si>
  <si>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</si>
  <si>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</si>
  <si>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</si>
  <si>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</si>
  <si>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</si>
  <si>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</si>
  <si>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</si>
  <si>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</si>
  <si>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</si>
  <si>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</si>
  <si>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</si>
  <si>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</si>
  <si>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</si>
  <si>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</si>
  <si>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</si>
  <si>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</si>
  <si>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</si>
  <si>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</si>
  <si>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</si>
  <si>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</si>
  <si>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</si>
  <si>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</si>
  <si>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</si>
  <si>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</si>
  <si>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</si>
  <si>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</si>
  <si>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</si>
  <si>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</si>
  <si>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</si>
  <si>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</si>
  <si>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</si>
  <si>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</si>
  <si>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</si>
  <si>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</si>
  <si>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</si>
  <si>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</si>
  <si>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</si>
  <si>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</si>
  <si>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</si>
  <si>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</si>
  <si>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</si>
  <si>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</si>
  <si>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</si>
  <si>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</si>
  <si>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</si>
  <si>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</si>
  <si>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</si>
  <si>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</si>
  <si>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</si>
  <si>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</si>
  <si>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</si>
  <si>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</si>
  <si>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</si>
  <si>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</si>
  <si>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</si>
  <si>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</si>
  <si>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</si>
  <si>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</si>
  <si>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</si>
  <si>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</si>
  <si>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</si>
  <si>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</si>
  <si>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</si>
  <si>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</si>
  <si>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</si>
  <si>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</si>
  <si>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</si>
  <si>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</si>
  <si>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</si>
  <si>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</si>
  <si>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</si>
  <si>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</si>
  <si>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</si>
  <si>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</si>
  <si>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</si>
  <si>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</si>
  <si>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</si>
  <si>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</si>
  <si>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</si>
  <si>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</si>
  <si>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</si>
  <si>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</si>
  <si>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</si>
  <si>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</si>
  <si>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</si>
  <si>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</si>
  <si>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</si>
  <si>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</si>
  <si>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</si>
  <si>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</si>
  <si>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</si>
  <si>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</si>
  <si>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</si>
  <si>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</si>
  <si>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</si>
  <si>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</si>
  <si>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</si>
  <si>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</si>
  <si>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</si>
  <si>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</si>
  <si>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</si>
  <si>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</si>
  <si>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</si>
  <si>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</si>
  <si>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</si>
  <si>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</si>
  <si>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</si>
  <si>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</si>
  <si>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</si>
  <si>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</si>
  <si>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</si>
  <si>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</si>
  <si>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</si>
  <si>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</si>
  <si>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</si>
  <si>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</si>
  <si>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</si>
  <si>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</si>
  <si>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</si>
  <si>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</si>
  <si>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</si>
  <si>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</si>
  <si>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</si>
  <si>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</si>
  <si>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</si>
  <si>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</si>
  <si>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</si>
  <si>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</si>
  <si>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</si>
  <si>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</si>
  <si>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</si>
  <si>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</si>
  <si>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</si>
  <si>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</si>
  <si>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</si>
  <si>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</si>
  <si>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</si>
  <si>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</si>
  <si>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</si>
  <si>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</si>
  <si>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</si>
  <si>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</si>
  <si>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</si>
  <si>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</si>
  <si>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</si>
  <si>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</si>
  <si>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</si>
  <si>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</si>
  <si>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</si>
  <si>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</si>
  <si>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</si>
  <si>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</si>
  <si>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</si>
  <si>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</si>
  <si>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</si>
  <si>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</si>
  <si>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</si>
  <si>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</si>
  <si>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</si>
  <si>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</si>
  <si>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</si>
  <si>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</si>
  <si>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</si>
  <si>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</si>
  <si>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</si>
  <si>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</si>
  <si>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</si>
  <si>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</si>
  <si>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</si>
  <si>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</si>
  <si>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</si>
  <si>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</si>
  <si>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</si>
  <si>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</si>
  <si>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</si>
  <si>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</si>
  <si>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</si>
  <si>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</si>
  <si>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</si>
  <si>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</si>
  <si>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</si>
  <si>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</si>
  <si>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</si>
  <si>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</si>
  <si>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</si>
  <si>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</si>
  <si>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</si>
  <si>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</si>
  <si>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</si>
  <si>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</si>
  <si>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</si>
  <si>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</si>
  <si>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</si>
  <si>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</si>
  <si>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</si>
  <si>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</si>
  <si>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</si>
  <si>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</si>
  <si>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</si>
  <si>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</si>
  <si>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</si>
  <si>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</si>
  <si>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</si>
  <si>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</si>
  <si>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</si>
  <si>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</si>
  <si>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</si>
  <si>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</si>
  <si>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</si>
  <si>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</si>
  <si>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</si>
  <si>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</si>
  <si>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</si>
  <si>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</si>
  <si>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</si>
  <si>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</si>
  <si>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</si>
  <si>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</si>
  <si>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</si>
  <si>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</si>
  <si>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</si>
  <si>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</si>
  <si>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</si>
  <si>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</si>
  <si>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</si>
  <si>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</si>
  <si>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</si>
  <si>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</si>
  <si>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</si>
  <si>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</si>
  <si>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</si>
  <si>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</si>
  <si>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</si>
  <si>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</si>
  <si>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</si>
  <si>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</si>
  <si>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</si>
  <si>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</si>
  <si>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</si>
  <si>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</si>
  <si>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</si>
  <si>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</si>
  <si>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</si>
  <si>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</si>
  <si>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</si>
  <si>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</si>
  <si>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</si>
  <si>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</si>
  <si>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</si>
  <si>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</si>
  <si>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</si>
  <si>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</si>
  <si>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</si>
  <si>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</si>
  <si>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</si>
  <si>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</si>
  <si>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</si>
  <si>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</si>
  <si>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</si>
  <si>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</si>
  <si>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</si>
  <si>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</si>
  <si>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</si>
  <si>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</si>
  <si>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</si>
  <si>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</si>
  <si>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</si>
  <si>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</si>
  <si>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</si>
  <si>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</si>
  <si>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</si>
  <si>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</si>
  <si>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</si>
  <si>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</si>
  <si>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</si>
  <si>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</si>
  <si>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</si>
  <si>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</si>
  <si>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</si>
  <si>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</si>
  <si>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</si>
  <si>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</si>
  <si>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</si>
  <si>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</si>
  <si>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</si>
  <si>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</si>
  <si>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</si>
  <si>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</si>
  <si>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</si>
  <si>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</si>
  <si>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</si>
  <si>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</si>
  <si>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</si>
  <si>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</si>
  <si>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</si>
  <si>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</si>
  <si>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</si>
  <si>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</si>
  <si>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</si>
  <si>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</si>
  <si>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</si>
  <si>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</si>
  <si>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</si>
  <si>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</si>
  <si>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</si>
  <si>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</si>
  <si>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</si>
  <si>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</si>
  <si>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</si>
  <si>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</si>
  <si>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</si>
  <si>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</si>
  <si>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</si>
  <si>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</si>
  <si>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</si>
  <si>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</si>
  <si>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</si>
  <si>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</si>
  <si>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</si>
  <si>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</si>
  <si>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</si>
  <si>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</si>
  <si>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</si>
  <si>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</si>
  <si>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</si>
  <si>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</si>
  <si>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</si>
  <si>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</si>
  <si>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</si>
  <si>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</si>
  <si>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</si>
  <si>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</si>
  <si>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</si>
  <si>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</si>
  <si>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</si>
  <si>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</si>
  <si>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</si>
  <si>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</si>
  <si>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</si>
  <si>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</si>
  <si>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</si>
  <si>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</si>
  <si>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</si>
  <si>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</si>
  <si>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</si>
  <si>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</si>
  <si>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</si>
  <si>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</si>
  <si>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</si>
  <si>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</si>
  <si>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</si>
  <si>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</si>
  <si>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</si>
  <si>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</si>
  <si>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</si>
  <si>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</si>
  <si>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</si>
  <si>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</si>
  <si>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</si>
  <si>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</si>
  <si>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</si>
  <si>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</si>
  <si>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</si>
  <si>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</si>
  <si>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</si>
  <si>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</si>
  <si>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</si>
  <si>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</si>
  <si>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</si>
  <si>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</si>
  <si>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</si>
  <si>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</si>
  <si>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</si>
  <si>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</si>
  <si>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</si>
  <si>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</si>
  <si>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</si>
  <si>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</si>
  <si>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</si>
  <si>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</si>
  <si>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</si>
  <si>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</si>
  <si>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</si>
  <si>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</si>
  <si>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</si>
  <si>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</si>
  <si>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</si>
  <si>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</si>
  <si>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</si>
  <si>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</si>
  <si>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</si>
  <si>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</si>
  <si>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</si>
  <si>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</si>
  <si>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</si>
  <si>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</si>
  <si>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</si>
  <si>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</si>
  <si>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</si>
  <si>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</si>
  <si>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</si>
  <si>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</si>
  <si>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</si>
  <si>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</si>
  <si>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</si>
  <si>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</si>
  <si>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</si>
  <si>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</si>
  <si>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</si>
  <si>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</si>
  <si>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</si>
  <si>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</si>
  <si>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</si>
  <si>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</si>
  <si>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</si>
  <si>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</si>
  <si>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</si>
  <si>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</si>
  <si>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</si>
  <si>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</si>
  <si>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</si>
  <si>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</si>
  <si>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</si>
  <si>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</si>
  <si>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</si>
  <si>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</si>
  <si>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</si>
  <si>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</si>
  <si>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</si>
  <si>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</si>
  <si>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</si>
  <si>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</si>
  <si>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</si>
  <si>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</si>
  <si>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</si>
  <si>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</si>
  <si>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</si>
  <si>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</si>
  <si>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</si>
  <si>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</si>
  <si>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</si>
  <si>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</si>
  <si>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</si>
  <si>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</si>
  <si>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</si>
  <si>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</si>
  <si>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</si>
  <si>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</si>
  <si>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</si>
  <si>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</si>
  <si>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</si>
  <si>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</si>
  <si>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</si>
  <si>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</si>
  <si>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</si>
  <si>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</si>
  <si>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</si>
  <si>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</si>
  <si>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</si>
  <si>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</si>
  <si>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</si>
  <si>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</si>
  <si>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</si>
  <si>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</si>
  <si>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</si>
  <si>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</si>
  <si>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</si>
  <si>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</si>
  <si>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</si>
  <si>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</si>
  <si>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</si>
  <si>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</si>
  <si>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</si>
  <si>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</si>
  <si>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</si>
  <si>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</si>
  <si>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</si>
  <si>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</si>
  <si>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</si>
  <si>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</si>
  <si>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</si>
  <si>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</si>
  <si>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</si>
  <si>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</si>
  <si>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</si>
  <si>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</si>
  <si>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</si>
  <si>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</si>
  <si>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</si>
  <si>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</si>
  <si>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</si>
  <si>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</si>
  <si>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</si>
  <si>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</si>
  <si>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</si>
  <si>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</si>
  <si>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</si>
  <si>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</si>
  <si>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</si>
  <si>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</si>
  <si>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</si>
  <si>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</si>
  <si>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</si>
  <si>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</si>
  <si>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</si>
  <si>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</si>
  <si>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</si>
  <si>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</si>
  <si>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</si>
  <si>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</si>
  <si>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</si>
  <si>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</si>
  <si>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</si>
  <si>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</si>
  <si>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</si>
  <si>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</si>
  <si>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</si>
  <si>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</si>
  <si>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</si>
  <si>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</si>
  <si>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</si>
  <si>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</si>
  <si>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</si>
  <si>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</si>
  <si>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</si>
  <si>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</si>
  <si>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</si>
  <si>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</si>
  <si>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</si>
  <si>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</si>
  <si>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</si>
  <si>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</si>
  <si>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</si>
  <si>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</si>
  <si>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</si>
  <si>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</si>
  <si>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</si>
  <si>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</si>
  <si>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</si>
  <si>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</si>
  <si>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</si>
  <si>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</si>
  <si>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</si>
  <si>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</si>
  <si>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</si>
  <si>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</si>
  <si>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</si>
  <si>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</si>
  <si>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</si>
  <si>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</si>
  <si>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</si>
  <si>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</si>
  <si>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</si>
  <si>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</si>
  <si>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</si>
  <si>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</si>
  <si>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</si>
  <si>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</si>
  <si>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</si>
  <si>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</si>
  <si>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</si>
  <si>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</si>
  <si>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</si>
  <si>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</si>
  <si>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</si>
  <si>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</si>
  <si>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</si>
  <si>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</si>
  <si>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</si>
  <si>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</si>
  <si>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</si>
  <si>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</si>
  <si>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</si>
  <si>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</si>
  <si>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</si>
  <si>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</si>
  <si>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</si>
  <si>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</si>
  <si>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</si>
  <si>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</si>
  <si>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</si>
  <si>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</si>
  <si>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</si>
  <si>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</si>
  <si>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</si>
  <si>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</si>
  <si>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</si>
  <si>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</si>
  <si>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</si>
  <si>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</si>
  <si>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</si>
  <si>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</si>
  <si>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</si>
  <si>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</si>
  <si>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</si>
  <si>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</si>
  <si>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</si>
  <si>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</si>
  <si>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</si>
  <si>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</si>
  <si>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</si>
  <si>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</si>
  <si>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</si>
  <si>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</si>
  <si>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</si>
  <si>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</si>
  <si>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</si>
  <si>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</si>
  <si>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</si>
  <si>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</si>
  <si>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</si>
  <si>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</si>
  <si>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</si>
  <si>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</si>
  <si>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</si>
  <si>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</si>
  <si>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</si>
  <si>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</si>
  <si>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</si>
  <si>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</si>
  <si>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</si>
  <si>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</si>
  <si>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</si>
  <si>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</si>
  <si>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</si>
  <si>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</si>
  <si>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</si>
  <si>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</si>
  <si>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</si>
  <si>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</si>
  <si>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</si>
  <si>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</si>
  <si>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</si>
  <si>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</si>
  <si>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</si>
  <si>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</si>
  <si>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</si>
  <si>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</si>
  <si>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</si>
  <si>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</si>
  <si>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</si>
  <si>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</si>
  <si>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</si>
  <si>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</si>
  <si>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</si>
  <si>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</si>
  <si>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</si>
  <si>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</si>
  <si>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</si>
  <si>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</si>
  <si>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</si>
  <si>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</si>
  <si>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</si>
  <si>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</si>
  <si>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</si>
  <si>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</si>
  <si>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</si>
  <si>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</si>
  <si>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</si>
  <si>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</si>
  <si>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</si>
  <si>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</si>
  <si>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</si>
  <si>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</si>
  <si>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</si>
  <si>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</si>
  <si>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</si>
  <si>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</si>
  <si>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</si>
  <si>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</si>
  <si>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</si>
  <si>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</si>
  <si>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</si>
  <si>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</si>
  <si>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</si>
  <si>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</si>
  <si>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</si>
  <si>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</si>
  <si>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</si>
  <si>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</si>
  <si>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</si>
  <si>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</si>
  <si>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</si>
  <si>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</si>
  <si>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</si>
  <si>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</si>
  <si>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</si>
  <si>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</si>
  <si>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</si>
  <si>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</si>
  <si>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</si>
  <si>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</si>
  <si>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</si>
  <si>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</si>
  <si>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</si>
  <si>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</si>
  <si>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</si>
  <si>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</si>
  <si>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</si>
  <si>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</si>
  <si>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</si>
  <si>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</si>
  <si>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</si>
  <si>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</si>
  <si>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</si>
  <si>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</si>
  <si>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</si>
  <si>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</si>
  <si>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</si>
  <si>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</si>
  <si>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</si>
  <si>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 xml:space="preserve">02-529-6208  </t>
  </si>
  <si>
    <t>DUNS</t>
  </si>
  <si>
    <t>1) Knowles Corporation: 1151, Maplewood Drive, Itasca IL 60143 USA. 2) Knowles IPC: No. 17 Jalan Batu Maung, Dis3plex Free Commercial Zone, Airfreight Forwarders Warehousing Cargo Complex, Bayan Lepas, 11960 Penang, Malaysia.</t>
  </si>
  <si>
    <t>Ronald Voltz</t>
  </si>
  <si>
    <t>Ronald.Voltz@knowles.com</t>
  </si>
  <si>
    <t>1-630-250-5177</t>
  </si>
  <si>
    <t>Website, PO T&amp;C's, Supply Agreements,  Supplier Code of Conduct Evaluation requirement</t>
  </si>
  <si>
    <t>http://www.knowles.com/search/services/csr_conflict.jsp</t>
  </si>
  <si>
    <t>A policy covering this matter is discussed in Question A.</t>
  </si>
  <si>
    <t>CFSI</t>
  </si>
  <si>
    <t>Taiwan</t>
  </si>
  <si>
    <t>Ulsan-gwangyeoksi [Ulsan]</t>
  </si>
  <si>
    <t>Bangka Belitung</t>
  </si>
  <si>
    <t>Kabupaten</t>
  </si>
  <si>
    <t>Kepulauan</t>
  </si>
  <si>
    <t>Longtan Shiang Taoyuang</t>
  </si>
  <si>
    <t>DODUCO GmbH</t>
  </si>
  <si>
    <t>Gyeonggi-do [Gyeonggi]</t>
  </si>
  <si>
    <t>Chü</t>
  </si>
  <si>
    <t>Tuas</t>
  </si>
  <si>
    <t>Coahuila</t>
  </si>
  <si>
    <t>Incheon Gwang'yeogsi</t>
  </si>
  <si>
    <t>Chungcheongnamdo</t>
  </si>
  <si>
    <t>Konan-sh</t>
  </si>
  <si>
    <t>Cavite Economic Zone</t>
  </si>
  <si>
    <t>Belitung Timur</t>
  </si>
  <si>
    <t>Sr. Quality Engineer - Material Compliance</t>
  </si>
  <si>
    <t>Knowles Capacitors (Knowles Cazenovia, Inc./ Knowles (UK) Limited / Novacap, LLC)</t>
  </si>
  <si>
    <t>Capacitors Division</t>
  </si>
  <si>
    <t>All compliant smelters.</t>
  </si>
  <si>
    <t>Those from covered countries are compliant smelters. Some smelters RCOI unknown.</t>
  </si>
  <si>
    <t>Not disclosed per LBMA ro RJC. Some are recycle/scrap. Some RCOI unknown.</t>
  </si>
  <si>
    <t>Metallo-Chimique N.V.</t>
  </si>
  <si>
    <t>CID000307</t>
  </si>
  <si>
    <t>PT Justindo</t>
  </si>
  <si>
    <t>Incheon-gwangyeoksi [Incheon]</t>
  </si>
  <si>
    <t>Gansu Seemine Material Hi-Tech Co., Ltd.</t>
  </si>
  <si>
    <t>Gyeongsangnamdo</t>
  </si>
  <si>
    <t>CID001754</t>
  </si>
  <si>
    <t>So Accurate Group, Inc.</t>
  </si>
  <si>
    <t>Long Island City</t>
  </si>
  <si>
    <t>Seoul-teukbyeolsi [Seoul]</t>
  </si>
  <si>
    <t>CID002232</t>
  </si>
  <si>
    <t>Zhuzhou Cemented Carbide Group Co., Ltd.</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</si>
</sst>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charset val="128"/>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amily val="2"/>
      <charset val="128"/>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3">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6" fillId="0" borderId="0"/>
  </cellStyleXfs>
  <cellXfs count="45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6" fillId="0" borderId="0" xfId="0" applyFont="1"/>
    <xf numFmtId="49" fontId="0" fillId="0" borderId="0" xfId="0" applyNumberFormat="1" applyFont="1" applyFill="1" applyAlignment="1">
      <alignment vertical="center"/>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vertical="top" wrapText="1"/>
    </xf>
    <xf numFmtId="0" fontId="113" fillId="0" borderId="0" xfId="0" applyFont="1" applyAlignment="1">
      <alignment horizontal="left" vertical="top" wrapText="1"/>
    </xf>
    <xf numFmtId="0" fontId="114" fillId="0" borderId="0" xfId="0" applyFont="1" applyAlignment="1">
      <alignment vertical="top" wrapText="1"/>
    </xf>
    <xf numFmtId="9" fontId="112" fillId="0" borderId="0" xfId="0" applyNumberFormat="1" applyFont="1" applyAlignment="1">
      <alignment horizontal="left" vertical="top" wrapText="1"/>
    </xf>
    <xf numFmtId="0" fontId="113"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0"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0" fillId="0" borderId="0" xfId="502" applyFont="1" applyFill="1" applyAlignment="1">
      <alignment horizontal="justify" vertical="top"/>
    </xf>
    <xf numFmtId="0" fontId="97" fillId="0" borderId="0" xfId="502" applyFont="1" applyFill="1" applyBorder="1" applyAlignment="1">
      <alignment horizontal="left" vertical="top" wrapText="1"/>
    </xf>
    <xf numFmtId="0" fontId="121" fillId="0" borderId="0" xfId="502" applyFont="1" applyFill="1" applyBorder="1" applyAlignment="1">
      <alignment horizontal="left" vertical="top" wrapText="1"/>
    </xf>
    <xf numFmtId="0" fontId="120"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4" fillId="0" borderId="0" xfId="527" applyFont="1" applyFill="1" applyAlignment="1">
      <alignment horizontal="left" vertical="top" wrapText="1"/>
    </xf>
    <xf numFmtId="164" fontId="6" fillId="0" borderId="0" xfId="480"/>
    <xf numFmtId="0" fontId="116" fillId="0" borderId="0" xfId="0" applyFont="1" applyFill="1" applyAlignment="1">
      <alignment vertical="top" wrapText="1"/>
    </xf>
    <xf numFmtId="0" fontId="0" fillId="2" borderId="65" xfId="0" applyFill="1"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0" borderId="65" xfId="0" applyFont="1" applyBorder="1" applyAlignment="1" applyProtection="1">
      <alignment vertical="center" wrapText="1"/>
      <protection locked="0" hidden="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4" fillId="2" borderId="18" xfId="0" applyFont="1" applyFill="1" applyBorder="1" applyAlignment="1" applyProtection="1">
      <alignment horizontal="left" wrapText="1"/>
      <protection hidden="1"/>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wrapText="1"/>
      <protection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2" borderId="53" xfId="0"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left" vertical="center" wrapText="1"/>
      <protection locked="0" hidden="1"/>
    </xf>
    <xf numFmtId="0" fontId="15" fillId="2" borderId="25" xfId="0" applyFont="1" applyFill="1" applyBorder="1" applyAlignment="1" applyProtection="1">
      <alignment horizontal="left" vertical="center" wrapText="1"/>
      <protection locked="0" hidden="1"/>
    </xf>
    <xf numFmtId="0" fontId="0" fillId="2" borderId="65" xfId="0" applyFill="1"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0" borderId="65" xfId="0" applyFont="1" applyBorder="1" applyAlignment="1" applyProtection="1">
      <alignment vertical="center" wrapText="1"/>
      <protection locked="0" hidden="1"/>
    </xf>
    <xf numFmtId="0" fontId="0" fillId="0" borderId="65" xfId="0" applyFont="1" applyBorder="1" applyProtection="1">
      <protection locked="0"/>
    </xf>
    <xf numFmtId="0" fontId="0" fillId="0" borderId="66" xfId="0" applyBorder="1" applyAlignment="1" applyProtection="1">
      <alignment horizontal="left" vertical="center"/>
      <protection locked="0" hidden="1"/>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8 2"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3">
    <dxf>
      <fill>
        <patternFill>
          <bgColor indexed="13"/>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13" activePane="bottomRight" state="frozen"/>
      <selection activeCell="A2" sqref="A2"/>
      <selection pane="topRight" activeCell="B2" sqref="B2"/>
      <selection pane="bottomLeft" activeCell="A13" sqref="A13"/>
      <selection pane="bottomRight" activeCell="H15" sqref="H15"/>
    </sheetView>
  </sheetViews>
  <sheetFormatPr defaultColWidth="9" defaultRowHeight="12.9"/>
  <cols>
    <col min="1" max="1" width="0.8984375" style="118" customWidth="1"/>
    <col min="2" max="2" width="6.8984375" style="118" customWidth="1"/>
    <col min="3" max="3" width="8.5" style="118" customWidth="1"/>
    <col min="4" max="4" width="13" style="234" customWidth="1"/>
    <col min="5" max="5" width="42.3984375" style="118" customWidth="1"/>
    <col min="6" max="6" width="53.3984375" style="118" customWidth="1"/>
    <col min="7" max="7" width="0.8984375" style="118" customWidth="1"/>
    <col min="8" max="16384" width="9" style="118"/>
  </cols>
  <sheetData>
    <row r="1" spans="1:7" ht="13.6" thickTop="1">
      <c r="A1" s="9"/>
      <c r="B1" s="10"/>
      <c r="C1" s="10"/>
      <c r="D1" s="226"/>
      <c r="E1" s="10"/>
      <c r="F1" s="10"/>
      <c r="G1" s="11"/>
    </row>
    <row r="2" spans="1:7">
      <c r="A2" s="362"/>
      <c r="B2" s="38" t="s">
        <v>975</v>
      </c>
      <c r="C2" s="36"/>
      <c r="D2" s="227"/>
      <c r="E2" s="3"/>
      <c r="F2" s="36"/>
      <c r="G2" s="34"/>
    </row>
    <row r="3" spans="1:7">
      <c r="A3" s="362"/>
      <c r="B3" s="5" t="s">
        <v>964</v>
      </c>
      <c r="C3" s="6"/>
      <c r="D3" s="228"/>
      <c r="E3" s="3"/>
      <c r="F3" s="6"/>
      <c r="G3" s="34"/>
    </row>
    <row r="4" spans="1:7" ht="15.65">
      <c r="A4" s="362"/>
      <c r="B4" s="41" t="s">
        <v>977</v>
      </c>
      <c r="C4" s="7"/>
      <c r="D4" s="229"/>
      <c r="E4" s="3"/>
      <c r="F4" s="7"/>
      <c r="G4" s="34"/>
    </row>
    <row r="5" spans="1:7">
      <c r="A5" s="362"/>
      <c r="B5" s="40" t="s">
        <v>1169</v>
      </c>
      <c r="C5" s="4"/>
      <c r="D5" s="230"/>
      <c r="E5" s="3"/>
      <c r="F5" s="4"/>
      <c r="G5" s="34"/>
    </row>
    <row r="6" spans="1:7">
      <c r="A6" s="362"/>
      <c r="B6" s="8"/>
      <c r="C6" s="8"/>
      <c r="D6" s="231"/>
      <c r="E6" s="8"/>
      <c r="F6" s="8"/>
      <c r="G6" s="34"/>
    </row>
    <row r="7" spans="1:7">
      <c r="A7" s="362"/>
      <c r="B7" s="8"/>
      <c r="C7" s="8"/>
      <c r="D7" s="231"/>
      <c r="E7" s="8"/>
      <c r="F7" s="8"/>
      <c r="G7" s="34"/>
    </row>
    <row r="8" spans="1:7">
      <c r="A8" s="362"/>
      <c r="B8" s="8"/>
      <c r="C8" s="8"/>
      <c r="D8" s="231"/>
      <c r="E8" s="8"/>
      <c r="F8" s="8"/>
      <c r="G8" s="34"/>
    </row>
    <row r="9" spans="1:7">
      <c r="A9" s="362"/>
      <c r="B9" s="365" t="s">
        <v>978</v>
      </c>
      <c r="C9" s="365"/>
      <c r="D9" s="365"/>
      <c r="E9" s="365"/>
      <c r="F9" s="365"/>
      <c r="G9" s="34"/>
    </row>
    <row r="10" spans="1:7" ht="27" customHeight="1">
      <c r="A10" s="362"/>
      <c r="B10" s="366" t="s">
        <v>511</v>
      </c>
      <c r="C10" s="366"/>
      <c r="D10" s="366"/>
      <c r="E10" s="366"/>
      <c r="F10" s="366"/>
      <c r="G10" s="34"/>
    </row>
    <row r="11" spans="1:7" ht="27" customHeight="1">
      <c r="A11" s="362"/>
      <c r="B11" s="367"/>
      <c r="C11" s="367"/>
      <c r="D11" s="367"/>
      <c r="E11" s="367"/>
      <c r="F11" s="367"/>
      <c r="G11" s="34"/>
    </row>
    <row r="12" spans="1:7">
      <c r="A12" s="362"/>
      <c r="B12" s="42" t="s">
        <v>976</v>
      </c>
      <c r="C12" s="43" t="s">
        <v>979</v>
      </c>
      <c r="D12" s="232" t="s">
        <v>980</v>
      </c>
      <c r="E12" s="43" t="s">
        <v>706</v>
      </c>
      <c r="F12" s="43" t="s">
        <v>707</v>
      </c>
      <c r="G12" s="34"/>
    </row>
    <row r="13" spans="1:7" ht="21.75">
      <c r="A13" s="362"/>
      <c r="B13" s="2">
        <v>1</v>
      </c>
      <c r="C13" s="37" t="s">
        <v>1220</v>
      </c>
      <c r="D13" s="39" t="s">
        <v>1004</v>
      </c>
      <c r="E13" s="214" t="s">
        <v>981</v>
      </c>
      <c r="F13" s="214"/>
      <c r="G13" s="34"/>
    </row>
    <row r="14" spans="1:7" ht="32.6">
      <c r="A14" s="362"/>
      <c r="B14" s="2">
        <v>2</v>
      </c>
      <c r="C14" s="37" t="s">
        <v>1220</v>
      </c>
      <c r="D14" s="39" t="s">
        <v>1154</v>
      </c>
      <c r="E14" s="214" t="s">
        <v>607</v>
      </c>
      <c r="F14" s="214" t="s">
        <v>608</v>
      </c>
      <c r="G14" s="34"/>
    </row>
    <row r="15" spans="1:7" ht="89.15" customHeight="1">
      <c r="A15" s="362"/>
      <c r="B15" s="368">
        <v>2.0099999999999998</v>
      </c>
      <c r="C15" s="359" t="s">
        <v>1220</v>
      </c>
      <c r="D15" s="371" t="s">
        <v>2745</v>
      </c>
      <c r="E15" s="215" t="s">
        <v>708</v>
      </c>
      <c r="F15" s="215" t="s">
        <v>711</v>
      </c>
      <c r="G15" s="34"/>
    </row>
    <row r="16" spans="1:7" ht="99" customHeight="1">
      <c r="A16" s="362"/>
      <c r="B16" s="369"/>
      <c r="C16" s="360"/>
      <c r="D16" s="372"/>
      <c r="E16" s="216"/>
      <c r="F16" s="216" t="s">
        <v>709</v>
      </c>
      <c r="G16" s="34"/>
    </row>
    <row r="17" spans="1:7" ht="63" customHeight="1">
      <c r="A17" s="362"/>
      <c r="B17" s="370"/>
      <c r="C17" s="361"/>
      <c r="D17" s="373"/>
      <c r="E17" s="37"/>
      <c r="F17" s="37" t="s">
        <v>710</v>
      </c>
      <c r="G17" s="34"/>
    </row>
    <row r="18" spans="1:7" ht="117" customHeight="1">
      <c r="A18" s="362"/>
      <c r="B18" s="368">
        <v>2.02</v>
      </c>
      <c r="C18" s="359" t="s">
        <v>1220</v>
      </c>
      <c r="D18" s="371" t="s">
        <v>2746</v>
      </c>
      <c r="E18" s="215" t="s">
        <v>512</v>
      </c>
      <c r="F18" s="215" t="s">
        <v>601</v>
      </c>
      <c r="G18" s="34"/>
    </row>
    <row r="19" spans="1:7" ht="71.150000000000006" customHeight="1">
      <c r="A19" s="362"/>
      <c r="B19" s="369"/>
      <c r="C19" s="360"/>
      <c r="D19" s="372"/>
      <c r="E19" s="216" t="s">
        <v>606</v>
      </c>
      <c r="F19" s="216" t="s">
        <v>513</v>
      </c>
      <c r="G19" s="34"/>
    </row>
    <row r="20" spans="1:7" ht="90.7" customHeight="1">
      <c r="A20" s="362"/>
      <c r="B20" s="369"/>
      <c r="C20" s="360"/>
      <c r="D20" s="372"/>
      <c r="E20" s="216"/>
      <c r="F20" s="216" t="s">
        <v>713</v>
      </c>
      <c r="G20" s="34"/>
    </row>
    <row r="21" spans="1:7" ht="74.25" customHeight="1">
      <c r="A21" s="362"/>
      <c r="B21" s="370"/>
      <c r="C21" s="361"/>
      <c r="D21" s="373"/>
      <c r="E21" s="37"/>
      <c r="F21" s="37" t="s">
        <v>712</v>
      </c>
      <c r="G21" s="34"/>
    </row>
    <row r="22" spans="1:7" ht="90" customHeight="1">
      <c r="A22" s="362"/>
      <c r="B22" s="353">
        <v>2.0299999999999998</v>
      </c>
      <c r="C22" s="353" t="s">
        <v>947</v>
      </c>
      <c r="D22" s="356" t="s">
        <v>2747</v>
      </c>
      <c r="E22" s="359" t="s">
        <v>510</v>
      </c>
      <c r="F22" s="215" t="s">
        <v>534</v>
      </c>
      <c r="G22" s="34"/>
    </row>
    <row r="23" spans="1:7" ht="109.55" customHeight="1">
      <c r="A23" s="362"/>
      <c r="B23" s="354"/>
      <c r="C23" s="354"/>
      <c r="D23" s="357"/>
      <c r="E23" s="360"/>
      <c r="F23" s="216" t="s">
        <v>948</v>
      </c>
      <c r="G23" s="34"/>
    </row>
    <row r="24" spans="1:7" ht="74.25" customHeight="1">
      <c r="A24" s="362"/>
      <c r="B24" s="355"/>
      <c r="C24" s="355"/>
      <c r="D24" s="358"/>
      <c r="E24" s="361"/>
      <c r="F24" s="37" t="s">
        <v>509</v>
      </c>
      <c r="G24" s="34"/>
    </row>
    <row r="25" spans="1:7" ht="72" customHeight="1">
      <c r="A25" s="362"/>
      <c r="B25" s="2" t="s">
        <v>532</v>
      </c>
      <c r="C25" s="37" t="s">
        <v>533</v>
      </c>
      <c r="D25" s="39" t="s">
        <v>2748</v>
      </c>
      <c r="E25" s="37" t="s">
        <v>2741</v>
      </c>
      <c r="F25" s="37" t="s">
        <v>535</v>
      </c>
      <c r="G25" s="34"/>
    </row>
    <row r="26" spans="1:7" ht="98.15" customHeight="1">
      <c r="A26" s="362"/>
      <c r="B26" s="350">
        <v>3</v>
      </c>
      <c r="C26" s="368" t="s">
        <v>79</v>
      </c>
      <c r="D26" s="371" t="s">
        <v>2749</v>
      </c>
      <c r="E26" s="359" t="s">
        <v>0</v>
      </c>
      <c r="F26" s="215" t="s">
        <v>73</v>
      </c>
      <c r="G26" s="34"/>
    </row>
    <row r="27" spans="1:7" ht="90" customHeight="1">
      <c r="A27" s="362"/>
      <c r="B27" s="351"/>
      <c r="C27" s="369"/>
      <c r="D27" s="372"/>
      <c r="E27" s="360"/>
      <c r="F27" s="216" t="s">
        <v>68</v>
      </c>
      <c r="G27" s="34"/>
    </row>
    <row r="28" spans="1:7" ht="19.399999999999999" customHeight="1">
      <c r="A28" s="362"/>
      <c r="B28" s="351"/>
      <c r="C28" s="369"/>
      <c r="D28" s="372"/>
      <c r="E28" s="360"/>
      <c r="F28" s="216" t="s">
        <v>69</v>
      </c>
      <c r="G28" s="34"/>
    </row>
    <row r="29" spans="1:7" ht="74.400000000000006" customHeight="1">
      <c r="A29" s="362"/>
      <c r="B29" s="351"/>
      <c r="C29" s="369"/>
      <c r="D29" s="372"/>
      <c r="E29" s="360"/>
      <c r="F29" s="216" t="s">
        <v>70</v>
      </c>
      <c r="G29" s="34"/>
    </row>
    <row r="30" spans="1:7" ht="62.5" customHeight="1">
      <c r="A30" s="362"/>
      <c r="B30" s="351"/>
      <c r="C30" s="369"/>
      <c r="D30" s="372"/>
      <c r="E30" s="360"/>
      <c r="F30" s="216" t="s">
        <v>71</v>
      </c>
      <c r="G30" s="34"/>
    </row>
    <row r="31" spans="1:7" ht="81" customHeight="1">
      <c r="A31" s="362"/>
      <c r="B31" s="351"/>
      <c r="C31" s="369"/>
      <c r="D31" s="372"/>
      <c r="E31" s="360"/>
      <c r="F31" s="216" t="s">
        <v>72</v>
      </c>
      <c r="G31" s="34"/>
    </row>
    <row r="32" spans="1:7" ht="48.75" customHeight="1">
      <c r="A32" s="362"/>
      <c r="B32" s="351"/>
      <c r="C32" s="369"/>
      <c r="D32" s="372"/>
      <c r="E32" s="360"/>
      <c r="F32" s="216" t="s">
        <v>75</v>
      </c>
      <c r="G32" s="34"/>
    </row>
    <row r="33" spans="1:7" ht="98.5" customHeight="1">
      <c r="A33" s="362"/>
      <c r="B33" s="351"/>
      <c r="C33" s="369"/>
      <c r="D33" s="372"/>
      <c r="E33" s="360"/>
      <c r="F33" s="216" t="s">
        <v>74</v>
      </c>
      <c r="G33" s="34"/>
    </row>
    <row r="34" spans="1:7" ht="89.15" customHeight="1">
      <c r="A34" s="362"/>
      <c r="B34" s="351"/>
      <c r="C34" s="369"/>
      <c r="D34" s="372"/>
      <c r="E34" s="360"/>
      <c r="F34" s="216" t="s">
        <v>76</v>
      </c>
      <c r="G34" s="34"/>
    </row>
    <row r="35" spans="1:7" ht="29.05" customHeight="1">
      <c r="A35" s="362"/>
      <c r="B35" s="351"/>
      <c r="C35" s="369"/>
      <c r="D35" s="372"/>
      <c r="E35" s="360"/>
      <c r="F35" s="216" t="s">
        <v>77</v>
      </c>
      <c r="G35" s="34"/>
    </row>
    <row r="36" spans="1:7" ht="122.95">
      <c r="A36" s="362"/>
      <c r="B36" s="352"/>
      <c r="C36" s="370"/>
      <c r="D36" s="373"/>
      <c r="E36" s="361"/>
      <c r="F36" s="217" t="s">
        <v>78</v>
      </c>
      <c r="G36" s="34"/>
    </row>
    <row r="37" spans="1:7" ht="108.7">
      <c r="A37" s="362"/>
      <c r="B37" s="176">
        <v>3.01</v>
      </c>
      <c r="C37" s="177" t="s">
        <v>79</v>
      </c>
      <c r="D37" s="39" t="s">
        <v>2750</v>
      </c>
      <c r="E37" s="218" t="s">
        <v>1475</v>
      </c>
      <c r="F37" s="219" t="s">
        <v>1602</v>
      </c>
      <c r="G37" s="34"/>
    </row>
    <row r="38" spans="1:7" ht="97.85">
      <c r="A38" s="362"/>
      <c r="B38" s="176">
        <v>3.02</v>
      </c>
      <c r="C38" s="177" t="s">
        <v>1509</v>
      </c>
      <c r="D38" s="39" t="s">
        <v>2751</v>
      </c>
      <c r="E38" s="218" t="s">
        <v>1524</v>
      </c>
      <c r="F38" s="219" t="s">
        <v>1603</v>
      </c>
      <c r="G38" s="34"/>
    </row>
    <row r="39" spans="1:7" ht="86.95">
      <c r="A39" s="362"/>
      <c r="B39" s="192">
        <v>4</v>
      </c>
      <c r="C39" s="191" t="s">
        <v>1782</v>
      </c>
      <c r="D39" s="39" t="s">
        <v>2752</v>
      </c>
      <c r="E39" s="37" t="s">
        <v>2680</v>
      </c>
      <c r="F39" s="37" t="s">
        <v>1783</v>
      </c>
      <c r="G39" s="34"/>
    </row>
    <row r="40" spans="1:7" ht="54.35">
      <c r="A40" s="362"/>
      <c r="B40" s="176">
        <v>4.01</v>
      </c>
      <c r="C40" s="191" t="s">
        <v>1782</v>
      </c>
      <c r="D40" s="39" t="s">
        <v>2754</v>
      </c>
      <c r="E40" s="37" t="s">
        <v>2700</v>
      </c>
      <c r="F40" s="37" t="s">
        <v>2706</v>
      </c>
      <c r="G40" s="34"/>
    </row>
    <row r="41" spans="1:7" ht="54.35">
      <c r="A41" s="362"/>
      <c r="B41" s="176" t="s">
        <v>2739</v>
      </c>
      <c r="C41" s="191" t="s">
        <v>1782</v>
      </c>
      <c r="D41" s="39" t="s">
        <v>2753</v>
      </c>
      <c r="E41" s="37" t="s">
        <v>2742</v>
      </c>
      <c r="F41" s="37" t="s">
        <v>2740</v>
      </c>
      <c r="G41" s="34"/>
    </row>
    <row r="42" spans="1:7" ht="54.35">
      <c r="A42" s="362"/>
      <c r="B42" s="176" t="s">
        <v>2791</v>
      </c>
      <c r="C42" s="191" t="s">
        <v>1782</v>
      </c>
      <c r="D42" s="39" t="s">
        <v>2962</v>
      </c>
      <c r="E42" s="37" t="s">
        <v>2741</v>
      </c>
      <c r="F42" s="37" t="s">
        <v>2792</v>
      </c>
      <c r="G42" s="34"/>
    </row>
    <row r="43" spans="1:7" ht="119.55">
      <c r="A43" s="362"/>
      <c r="B43" s="208">
        <v>4.0999999999999996</v>
      </c>
      <c r="C43" s="191" t="s">
        <v>2961</v>
      </c>
      <c r="D43" s="209">
        <v>42867</v>
      </c>
      <c r="E43" s="220" t="s">
        <v>2964</v>
      </c>
      <c r="F43" s="37" t="s">
        <v>2963</v>
      </c>
      <c r="G43" s="34"/>
    </row>
    <row r="44" spans="1:7" ht="76.099999999999994">
      <c r="A44" s="362"/>
      <c r="B44" s="208">
        <v>4.2</v>
      </c>
      <c r="C44" s="191" t="s">
        <v>2961</v>
      </c>
      <c r="D44" s="209">
        <v>42704</v>
      </c>
      <c r="E44" s="220" t="s">
        <v>3218</v>
      </c>
      <c r="F44" s="37" t="s">
        <v>3183</v>
      </c>
      <c r="G44" s="34"/>
    </row>
    <row r="45" spans="1:7" ht="141.30000000000001">
      <c r="A45" s="362"/>
      <c r="B45" s="287">
        <v>5</v>
      </c>
      <c r="C45" s="191" t="s">
        <v>2961</v>
      </c>
      <c r="D45" s="209">
        <v>42867</v>
      </c>
      <c r="E45" s="220" t="s">
        <v>14010</v>
      </c>
      <c r="F45" s="37" t="s">
        <v>13594</v>
      </c>
      <c r="G45" s="34"/>
    </row>
    <row r="46" spans="1:7" ht="32.6">
      <c r="A46" s="362"/>
      <c r="B46" s="208">
        <v>5.01</v>
      </c>
      <c r="C46" s="191" t="s">
        <v>2961</v>
      </c>
      <c r="D46" s="209">
        <v>42907</v>
      </c>
      <c r="E46" s="220" t="s">
        <v>14066</v>
      </c>
      <c r="F46" s="37" t="s">
        <v>13594</v>
      </c>
      <c r="G46" s="34"/>
    </row>
    <row r="47" spans="1:7" ht="65.25">
      <c r="A47" s="362"/>
      <c r="B47" s="208">
        <v>5.0999999999999996</v>
      </c>
      <c r="C47" s="191" t="s">
        <v>2961</v>
      </c>
      <c r="D47" s="209">
        <v>43070</v>
      </c>
      <c r="E47" s="220" t="s">
        <v>14292</v>
      </c>
      <c r="F47" s="37" t="s">
        <v>14293</v>
      </c>
      <c r="G47" s="34"/>
    </row>
    <row r="48" spans="1:7" ht="54.35">
      <c r="A48" s="362"/>
      <c r="B48" s="208">
        <v>5.1100000000000003</v>
      </c>
      <c r="C48" s="191" t="s">
        <v>14573</v>
      </c>
      <c r="D48" s="209">
        <v>43217</v>
      </c>
      <c r="E48" s="220" t="s">
        <v>14719</v>
      </c>
      <c r="F48" s="37" t="s">
        <v>14614</v>
      </c>
      <c r="G48" s="34"/>
    </row>
    <row r="49" spans="1:7" ht="13.6" thickBot="1">
      <c r="A49" s="363"/>
      <c r="B49" s="364" t="str">
        <f ca="1">OFFSET(L!$C$1,MATCH("General"&amp;"Cpy",L!$A:$A,0)-1,SL,,)</f>
        <v>© 2018 Responsible Minerals Initiative. All rights reserved.</v>
      </c>
      <c r="C49" s="364"/>
      <c r="D49" s="364"/>
      <c r="E49" s="364"/>
      <c r="F49" s="364"/>
      <c r="G49" s="35"/>
    </row>
    <row r="50" spans="1:7" ht="13.6"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984375" defaultRowHeight="12.9"/>
  <cols>
    <col min="1" max="1" width="20.5" style="80" customWidth="1"/>
    <col min="2" max="2" width="57.09765625" style="80" customWidth="1"/>
    <col min="3" max="16384" width="8.89843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984375" defaultRowHeight="12.9"/>
  <cols>
    <col min="2" max="2" width="27.3984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zoomScalePageLayoutView="60" workbookViewId="0">
      <selection activeCell="A71" sqref="A71"/>
    </sheetView>
  </sheetViews>
  <sheetFormatPr defaultColWidth="8.8984375" defaultRowHeight="12.9"/>
  <cols>
    <col min="1" max="1" width="143" customWidth="1"/>
    <col min="2" max="2" width="3" customWidth="1"/>
  </cols>
  <sheetData>
    <row r="1" spans="1:2" ht="100.5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1.25">
      <c r="A2" s="129" t="str">
        <f ca="1">OFFSET(L!$C$1,MATCH("Instructions"&amp;ADDRESS(ROW(),COLUMN(),4),L!$A:$A,0)-1,SL,,)</f>
        <v>Introduction</v>
      </c>
      <c r="B2" s="119" t="s">
        <v>1449</v>
      </c>
    </row>
    <row r="3" spans="1:2" ht="181.5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6.25">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65">
      <c r="A5" s="130"/>
      <c r="B5" s="119"/>
    </row>
    <row r="6" spans="1:2" ht="31.25">
      <c r="A6" s="129" t="str">
        <f ca="1">OFFSET(L!$C$1,MATCH("Instructions"&amp;ADDRESS(ROW(),COLUMN(),4),L!$A:$A,0)-1,SL,,)</f>
        <v>Instructions for completing Company Information questions (rows 8 - 22).
Provide comments in ENGLISH only</v>
      </c>
      <c r="B6" s="119" t="s">
        <v>1449</v>
      </c>
    </row>
    <row r="7" spans="1:2" ht="15.65">
      <c r="A7" s="126" t="str">
        <f ca="1">OFFSET(L!$C$1,MATCH("Instructions"&amp;ADDRESS(ROW(),COLUMN(),4),L!$A:$A,0)-1,SL,,)</f>
        <v xml:space="preserve">Note:  Entries with (*) are mandatory fields. </v>
      </c>
      <c r="B7" s="119"/>
    </row>
    <row r="8" spans="1:2" ht="31.25">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35" customHeight="1">
      <c r="A11" s="126" t="str">
        <f ca="1">OFFSET(L!$C$1,MATCH("Instructions"&amp;ADDRESS(ROW(),COLUMN(),4),L!$A:$A,0)-1,SL,,)</f>
        <v xml:space="preserve">4. Insert the source for the unique identifier number or code ("DUNS", "VAT", "Customer", etc).  </v>
      </c>
      <c r="B11" s="119"/>
    </row>
    <row r="12" spans="1:2" ht="31.25">
      <c r="A12" s="126" t="str">
        <f ca="1">OFFSET(L!$C$1,MATCH("Instructions"&amp;ADDRESS(ROW(),COLUMN(),4),L!$A:$A,0)-1,SL,,)</f>
        <v>5. Insert your full company address (street, city, state, country, postal code).  This field is optional.</v>
      </c>
      <c r="B12" s="119" t="s">
        <v>1449</v>
      </c>
    </row>
    <row r="13" spans="1:2" ht="33.799999999999997" customHeight="1">
      <c r="A13" s="126" t="str">
        <f ca="1">OFFSET(L!$C$1,MATCH("Instructions"&amp;ADDRESS(ROW(),COLUMN(),4),L!$A:$A,0)-1,SL,,)</f>
        <v>6. Insert the name of the person to contact regarding the contents of the declaration information. This field is mandatory.</v>
      </c>
      <c r="B13" s="119"/>
    </row>
    <row r="14" spans="1:2" ht="31.25">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65">
      <c r="A15" s="126" t="str">
        <f ca="1">OFFSET(L!$C$1,MATCH("Instructions"&amp;ADDRESS(ROW(),COLUMN(),4),L!$A:$A,0)-1,SL,,)</f>
        <v>8. Insert the telephone number for the contact. This field is mandatory.</v>
      </c>
      <c r="B15" s="119"/>
    </row>
    <row r="16" spans="1:2" ht="46.9">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65">
      <c r="A17" s="126" t="str">
        <f ca="1">OFFSET(L!$C$1,MATCH("Instructions"&amp;ADDRESS(ROW(),COLUMN(),4),L!$A:$A,0)-1,SL,,)</f>
        <v>10. Insert the title for the Authorizing person. This field is optional.</v>
      </c>
      <c r="B17" s="119"/>
    </row>
    <row r="18" spans="1:2" ht="31.25">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65">
      <c r="A19" s="126" t="str">
        <f ca="1">OFFSET(L!$C$1,MATCH("Instructions"&amp;ADDRESS(ROW(),COLUMN(),4),L!$A:$A,0)-1,SL,,)</f>
        <v>12. Insert the telephone number for the Authorizing person. This field is mandatory.</v>
      </c>
      <c r="B19" s="119"/>
    </row>
    <row r="20" spans="1:2" ht="33.799999999999997" customHeight="1">
      <c r="A20" s="126" t="str">
        <f ca="1">OFFSET(L!$C$1,MATCH("Instructions"&amp;ADDRESS(ROW(),COLUMN(),4),L!$A:$A,0)-1,SL,,)</f>
        <v>13. Please enter the Date of Completion for this form using the format DD-MMM-YYYY.  This field is mandatory.</v>
      </c>
      <c r="B20" s="119"/>
    </row>
    <row r="21" spans="1:2" ht="31.25">
      <c r="A21" s="126" t="str">
        <f ca="1">OFFSET(L!$C$1,MATCH("Instructions"&amp;ADDRESS(ROW(),COLUMN(),4),L!$A:$A,0)-1,SL,,)</f>
        <v xml:space="preserve">14. As an example, the user may save the file name as:  companyname-date.xls (date as YYYY-MM-DD).  </v>
      </c>
      <c r="B21" s="119" t="s">
        <v>1449</v>
      </c>
    </row>
    <row r="22" spans="1:2" ht="15.65">
      <c r="A22" s="130"/>
      <c r="B22" s="119"/>
    </row>
    <row r="23" spans="1:2" ht="31.25">
      <c r="A23" s="129" t="str">
        <f ca="1">OFFSET(L!$C$1,MATCH("Instructions"&amp;ADDRESS(ROW(),COLUMN(),4),L!$A:$A,0)-1,SL,,)</f>
        <v>Instructions for completing the seven Due Diligence Questions (rows 24 - 65).
Provide answers in ENGLISH only</v>
      </c>
      <c r="B23" s="119" t="s">
        <v>1449</v>
      </c>
    </row>
    <row r="24" spans="1:2" ht="62.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2.5">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8"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1.25">
      <c r="A27" s="126" t="str">
        <f ca="1">OFFSET(L!$C$1,MATCH("Instructions"&amp;ADDRESS(ROW(),COLUMN(),4),L!$A:$A,0)-1,SL,,)</f>
        <v>Some companies may require substantiation for a "No" answer that should be entered into the Comment Field.</v>
      </c>
      <c r="B27" s="119" t="s">
        <v>1449</v>
      </c>
    </row>
    <row r="28" spans="1:2" ht="247.6"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2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7.5">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8.150000000000006">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2.5">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65">
      <c r="A34" s="126" t="str">
        <f ca="1">OFFSET(L!$C$1,MATCH("Instructions"&amp;ADDRESS(ROW(),COLUMN(),4),L!$A:$A,0)-1,SL,,)</f>
        <v>Provide comments in the Comment sections as required to clarify your responses.</v>
      </c>
      <c r="B34" s="119"/>
    </row>
    <row r="35" spans="1:2" ht="15.65">
      <c r="A35" s="130"/>
      <c r="B35" s="119"/>
    </row>
    <row r="36" spans="1:2" ht="46.9">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40.6">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2.5">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2.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8.150000000000006">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2.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56.25">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6.25">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40.6">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2.5">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6.9">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65">
      <c r="A47" s="130"/>
      <c r="B47" s="119"/>
    </row>
    <row r="48" spans="1:2" ht="31.25">
      <c r="A48" s="129" t="str">
        <f ca="1">OFFSET(L!$C$1,MATCH("Instructions"&amp;ADDRESS(ROW(),COLUMN(),4),L!$A:$A,0)-1,SL,,)</f>
        <v>Note:  Columns with (*) are mandatory fields</v>
      </c>
      <c r="B48" s="119" t="s">
        <v>1449</v>
      </c>
    </row>
    <row r="49" spans="1:2" ht="46.9">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2.5">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1.25">
      <c r="A51" s="126" t="str">
        <f ca="1">OFFSET(L!$C$1,MATCH("Instructions"&amp;ADDRESS(ROW(),COLUMN(),4),L!$A:$A,0)-1,SL,,)</f>
        <v>2. Metal (*)   -   Use the pull down menu to select the metal for which you are entering smelter information.  This field is mandatory.</v>
      </c>
      <c r="B51" s="119" t="s">
        <v>1449</v>
      </c>
    </row>
    <row r="52" spans="1:2" ht="62.5">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1.25">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2.5">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8.150000000000006">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2.5">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2.5">
      <c r="A57" s="126" t="str">
        <f ca="1">OFFSET(L!$C$1,MATCH("Instructions"&amp;ADDRESS(ROW(),COLUMN(),4),L!$A:$A,0)-1,SL,,)</f>
        <v>8. Smelter Street -  Provide the street name on which the smelter is located. This field is optional.</v>
      </c>
      <c r="B57" s="119" t="s">
        <v>1448</v>
      </c>
    </row>
    <row r="58" spans="1:2" ht="62.5">
      <c r="A58" s="126" t="str">
        <f ca="1">OFFSET(L!$C$1,MATCH("Instructions"&amp;ADDRESS(ROW(),COLUMN(),4),L!$A:$A,0)-1,SL,,)</f>
        <v>9. Smelter City – Provide the city name of where the smelter is located. This field is optional.</v>
      </c>
      <c r="B58" s="119" t="s">
        <v>1448</v>
      </c>
    </row>
    <row r="59" spans="1:2" ht="31.25">
      <c r="A59" s="126" t="str">
        <f ca="1">OFFSET(L!$C$1,MATCH("Instructions"&amp;ADDRESS(ROW(),COLUMN(),4),L!$A:$A,0)-1,SL,,)</f>
        <v>10.. Smelter Location: State/Province, if applicable – Provide the state or province where the smelter is located. This field is optional.</v>
      </c>
      <c r="B59" s="119" t="s">
        <v>1449</v>
      </c>
    </row>
    <row r="60" spans="1:2" ht="198.7"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6.9">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8.150000000000006">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3.75">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3.75">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1.25">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6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65">
      <c r="A69" s="131"/>
      <c r="B69" s="119"/>
    </row>
    <row r="70" spans="1:2" ht="62.5">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71.8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3.75">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8.150000000000006">
      <c r="A73" s="126" t="str">
        <f ca="1">OFFSET(L!$C$1,MATCH("Instructions"&amp;ADDRESS(ROW(),COLUMN(),4),L!$A:$A,0)-1,SL,,)</f>
        <v xml:space="preserve">By accessing and using the List or any Tool, and in consideration thereof, the User agrees to the foregoing. </v>
      </c>
      <c r="B73" s="119" t="s">
        <v>1454</v>
      </c>
    </row>
    <row r="74" spans="1:2" ht="31.25">
      <c r="A74" s="126"/>
      <c r="B74" s="119" t="s">
        <v>514</v>
      </c>
    </row>
    <row r="75" spans="1:2" ht="15.65">
      <c r="A75" s="126" t="str">
        <f ca="1">OFFSET(L!$C$1,MATCH("General"&amp;"Cpy",L!$A:$A,0)-1,SL,,)</f>
        <v>© 2018 Responsible Minerals Initiative. All rights reserved.</v>
      </c>
      <c r="B75" s="120"/>
    </row>
    <row r="76" spans="1:2" ht="15.65">
      <c r="A76" s="127" t="s">
        <v>1164</v>
      </c>
      <c r="B76" s="120"/>
    </row>
    <row r="77" spans="1:2" ht="15.65">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984375" defaultRowHeight="12.9"/>
  <cols>
    <col min="1" max="1" width="1.59765625" style="118" customWidth="1"/>
    <col min="2" max="2" width="35.5" style="118" customWidth="1"/>
    <col min="3" max="3" width="105.5" style="118" customWidth="1"/>
    <col min="4" max="5" width="1.59765625" style="118" customWidth="1"/>
    <col min="6" max="6" width="4.5" style="118" customWidth="1"/>
    <col min="7" max="7" width="4.8984375" style="118" customWidth="1"/>
    <col min="8" max="16384" width="8.8984375" style="118"/>
  </cols>
  <sheetData>
    <row r="1" spans="1:5" ht="13.6" thickTop="1">
      <c r="A1" s="374"/>
      <c r="B1" s="375"/>
      <c r="C1" s="375"/>
      <c r="D1" s="376"/>
    </row>
    <row r="2" spans="1:5" ht="71.349999999999994" customHeight="1">
      <c r="A2" s="91"/>
      <c r="B2" s="172" t="str">
        <f ca="1">OFFSET(L!$C$1,MATCH("Definitions"&amp;ADDRESS(ROW(),COLUMN(),4),L!$A:$A,0)-1,SL,,)</f>
        <v>ITEM</v>
      </c>
      <c r="C2" s="172" t="str">
        <f ca="1">OFFSET(L!$C$1,MATCH("Definitions"&amp;ADDRESS(ROW(),COLUMN(),4),L!$A:$A,0)-1,SL,,)</f>
        <v>DEFINITION</v>
      </c>
      <c r="D2" s="378"/>
      <c r="E2" s="132"/>
    </row>
    <row r="3" spans="1:5" ht="64.05" customHeight="1">
      <c r="A3" s="91"/>
      <c r="B3" s="78" t="str">
        <f ca="1">OFFSET(L!$C$1,MATCH("Definitions"&amp;ADDRESS(ROW(),COLUMN(),4),L!$A:$A,0)-1,SL,,)</f>
        <v>3TG</v>
      </c>
      <c r="C3" s="78" t="str">
        <f ca="1">OFFSET(L!$C$1,MATCH("Definitions"&amp;ADDRESS(ROW(),COLUMN(),4),L!$A:$A,0)-1,SL,,)</f>
        <v>Tantalum, tin, tungsten, gold</v>
      </c>
      <c r="D3" s="378"/>
      <c r="E3" s="133" t="s">
        <v>1457</v>
      </c>
    </row>
    <row r="4" spans="1:5" ht="63.7"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8"/>
      <c r="E4" s="133"/>
    </row>
    <row r="5" spans="1:5" ht="109.4">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8"/>
      <c r="E5" s="133" t="s">
        <v>1458</v>
      </c>
    </row>
    <row r="6" spans="1:5" ht="62.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8"/>
      <c r="E6" s="133" t="s">
        <v>1458</v>
      </c>
    </row>
    <row r="7" spans="1:5" ht="140.6">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8"/>
      <c r="E7" s="133" t="s">
        <v>1461</v>
      </c>
    </row>
    <row r="8" spans="1:5" ht="62.5">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8"/>
      <c r="E8" s="133" t="s">
        <v>1458</v>
      </c>
    </row>
    <row r="9" spans="1:5" ht="46.9">
      <c r="A9" s="91"/>
      <c r="B9" s="78" t="str">
        <f ca="1">OFFSET(L!$C$1,MATCH("Definitions"&amp;ADDRESS(ROW(),COLUMN(),4),L!$A:$A,0)-1,SL,,)</f>
        <v>DRC</v>
      </c>
      <c r="C9" s="78" t="str">
        <f ca="1">OFFSET(L!$C$1,MATCH("Definitions"&amp;ADDRESS(ROW(),COLUMN(),4),L!$A:$A,0)-1,SL,,)</f>
        <v>Democratic Republic of Congo</v>
      </c>
      <c r="D9" s="378"/>
      <c r="E9" s="133" t="s">
        <v>1457</v>
      </c>
    </row>
    <row r="10" spans="1:5" ht="62.5">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8"/>
      <c r="E10" s="133" t="s">
        <v>1457</v>
      </c>
    </row>
    <row r="11" spans="1:5" ht="62.5">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8"/>
      <c r="E11" s="133" t="s">
        <v>1457</v>
      </c>
    </row>
    <row r="12" spans="1:5" ht="107.3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8"/>
      <c r="E12" s="133" t="s">
        <v>1459</v>
      </c>
    </row>
    <row r="13" spans="1:5" ht="303.8"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8"/>
      <c r="E13" s="133" t="s">
        <v>1457</v>
      </c>
    </row>
    <row r="14" spans="1:5" ht="12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8"/>
      <c r="E14" s="133" t="s">
        <v>1457</v>
      </c>
    </row>
    <row r="15" spans="1:5" ht="62.5">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8"/>
      <c r="E15" s="133" t="s">
        <v>1457</v>
      </c>
    </row>
    <row r="16" spans="1:5" ht="171.85">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8"/>
      <c r="E16" s="133" t="s">
        <v>1457</v>
      </c>
    </row>
    <row r="17" spans="1:5" ht="156.25">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8"/>
      <c r="E17" s="133" t="s">
        <v>1457</v>
      </c>
    </row>
    <row r="18" spans="1:5" ht="15.65">
      <c r="A18" s="91"/>
      <c r="B18" s="78" t="str">
        <f ca="1">OFFSET(L!$C$1,MATCH("Definitions"&amp;ADDRESS(ROW(),COLUMN(),4),L!$A:$A,0)-1,SL,,)</f>
        <v>OECD</v>
      </c>
      <c r="C18" s="78" t="str">
        <f ca="1">OFFSET(L!$C$1,MATCH("Definitions"&amp;ADDRESS(ROW(),COLUMN(),4),L!$A:$A,0)-1,SL,,)</f>
        <v>Organisation for Economic Co-operation and Development</v>
      </c>
      <c r="D18" s="378"/>
      <c r="E18" s="133"/>
    </row>
    <row r="19" spans="1:5" ht="31.2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8"/>
      <c r="E19" s="133"/>
    </row>
    <row r="20" spans="1:5" ht="15.65">
      <c r="A20" s="91"/>
      <c r="B20" s="78" t="str">
        <f ca="1">OFFSET(L!$C$1,MATCH("Definitions"&amp;ADDRESS(ROW(),COLUMN(),4),L!$A:$A,0)-1,SL,,)</f>
        <v>RBA</v>
      </c>
      <c r="C20" s="78" t="str">
        <f ca="1">OFFSET(L!$C$1,MATCH("Definitions"&amp;ADDRESS(ROW(),COLUMN(),4),L!$A:$A,0)-1,SL,,)</f>
        <v>Responsible Business Alliance (www.responsiblebusiness.org)</v>
      </c>
      <c r="D20" s="378"/>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8"/>
      <c r="E21" s="133"/>
    </row>
    <row r="22" spans="1:5" ht="62.5">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8"/>
      <c r="E22" s="133"/>
    </row>
    <row r="23" spans="1:5" ht="167.95"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8"/>
      <c r="E23" s="133"/>
    </row>
    <row r="24" spans="1:5" ht="140.6">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8"/>
      <c r="E24" s="133" t="s">
        <v>1457</v>
      </c>
    </row>
    <row r="25" spans="1:5" ht="78.150000000000006">
      <c r="A25" s="91"/>
      <c r="B25" s="78" t="str">
        <f ca="1">OFFSET(L!$C$1,MATCH("Definitions"&amp;ADDRESS(ROW(),COLUMN(),4),L!$A:$A,0)-1,SL,,)</f>
        <v>SEC</v>
      </c>
      <c r="C25" s="78" t="str">
        <f ca="1">OFFSET(L!$C$1,MATCH("Definitions"&amp;ADDRESS(ROW(),COLUMN(),4),L!$A:$A,0)-1,SL,,)</f>
        <v>U.S. Securities and Exchange Commission (www.sec.gov)</v>
      </c>
      <c r="D25" s="378"/>
      <c r="E25" s="133" t="s">
        <v>1459</v>
      </c>
    </row>
    <row r="26" spans="1:5" ht="62.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8"/>
      <c r="E26" s="133" t="s">
        <v>1457</v>
      </c>
    </row>
    <row r="27" spans="1:5" ht="62.5">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8"/>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8"/>
      <c r="E28" s="133" t="s">
        <v>1459</v>
      </c>
    </row>
    <row r="29" spans="1:5" ht="121.6"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8"/>
      <c r="E29" s="133" t="s">
        <v>1460</v>
      </c>
    </row>
    <row r="30" spans="1:5" ht="122.3"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8"/>
      <c r="E30" s="133"/>
    </row>
    <row r="31" spans="1:5" ht="15.65">
      <c r="A31" s="91"/>
      <c r="B31" s="377" t="str">
        <f ca="1">OFFSET(L!$C$1,MATCH("General"&amp;"Cpy",L!$A:$A,0)-1,SL,,)</f>
        <v>© 2018 Responsible Minerals Initiative. All rights reserved.</v>
      </c>
      <c r="C31" s="377"/>
      <c r="D31" s="378"/>
      <c r="E31" s="133"/>
    </row>
    <row r="32" spans="1:5" ht="13.6" thickBot="1">
      <c r="A32" s="92"/>
      <c r="B32" s="195"/>
      <c r="C32" s="195"/>
      <c r="D32" s="379"/>
    </row>
    <row r="33" ht="13.6"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opLeftCell="A64" zoomScale="70" zoomScaleNormal="70" zoomScalePageLayoutView="70" workbookViewId="0">
      <selection activeCell="D38" sqref="D38:E38"/>
    </sheetView>
  </sheetViews>
  <sheetFormatPr defaultColWidth="8.8984375" defaultRowHeight="12.9"/>
  <cols>
    <col min="1" max="1" width="1.8984375" customWidth="1"/>
    <col min="2" max="2" width="83.09765625" customWidth="1"/>
    <col min="3" max="3" width="1.59765625" customWidth="1"/>
    <col min="4" max="5" width="16.59765625" customWidth="1"/>
    <col min="6" max="6" width="1.59765625" customWidth="1"/>
    <col min="7" max="9" width="16.59765625" customWidth="1"/>
    <col min="10" max="10" width="17.8984375" customWidth="1"/>
    <col min="11" max="11" width="1.59765625" customWidth="1"/>
    <col min="12" max="12" width="3.59765625" style="118" hidden="1" customWidth="1"/>
    <col min="13" max="15" width="4.8984375" style="118" hidden="1" customWidth="1"/>
    <col min="16" max="23" width="9.09765625" hidden="1" customWidth="1"/>
    <col min="24" max="24" width="9.09765625" customWidth="1"/>
  </cols>
  <sheetData>
    <row r="1" spans="1:34" ht="16.3" thickTop="1">
      <c r="A1" s="388"/>
      <c r="B1" s="389"/>
      <c r="C1" s="389"/>
      <c r="D1" s="389"/>
      <c r="E1" s="389"/>
      <c r="F1" s="389"/>
      <c r="G1" s="389"/>
      <c r="H1" s="389"/>
      <c r="I1" s="389"/>
      <c r="J1" s="389"/>
      <c r="K1" s="390"/>
      <c r="L1" s="144"/>
      <c r="M1" s="135"/>
      <c r="N1" s="135"/>
      <c r="O1" s="136"/>
      <c r="P1" s="12"/>
      <c r="Q1" s="12"/>
      <c r="R1" s="12"/>
      <c r="S1" s="12"/>
      <c r="T1" s="12"/>
      <c r="U1" s="12"/>
      <c r="V1" s="12"/>
      <c r="W1" s="12"/>
      <c r="X1" s="12"/>
      <c r="Y1" s="12"/>
      <c r="Z1" s="12"/>
      <c r="AA1" s="12"/>
      <c r="AB1" s="12"/>
      <c r="AC1" s="12"/>
      <c r="AD1" s="12"/>
      <c r="AE1" s="12"/>
      <c r="AF1" s="12"/>
      <c r="AG1" s="12"/>
      <c r="AH1" s="12"/>
    </row>
    <row r="2" spans="1:34" ht="82.4" customHeight="1">
      <c r="A2" s="46"/>
      <c r="B2" s="171"/>
      <c r="C2" s="47"/>
      <c r="D2" s="391" t="str">
        <f ca="1">OFFSET(L!$C$1,MATCH("Declaration"&amp;ADDRESS(ROW(),COLUMN(),4),L!$A:$A,0)-1,SL,,)</f>
        <v>Conflict Minerals Reporting Template (CMRT)</v>
      </c>
      <c r="E2" s="392"/>
      <c r="F2" s="392"/>
      <c r="G2" s="392"/>
      <c r="H2" s="392"/>
      <c r="I2" s="392"/>
      <c r="J2" s="393"/>
      <c r="K2" s="48"/>
      <c r="L2" s="145"/>
      <c r="M2" s="137"/>
      <c r="N2" s="138"/>
      <c r="O2" s="138"/>
      <c r="P2" s="12"/>
      <c r="Q2" s="12"/>
      <c r="R2" s="12"/>
      <c r="S2" s="12"/>
      <c r="T2" s="12"/>
      <c r="U2" s="12"/>
      <c r="V2" s="12"/>
      <c r="W2" s="12"/>
      <c r="X2" s="12"/>
      <c r="Y2" s="12"/>
      <c r="Z2" s="12"/>
      <c r="AA2" s="12"/>
      <c r="AB2" s="12"/>
      <c r="AC2" s="12"/>
      <c r="AD2" s="12"/>
      <c r="AE2" s="12"/>
      <c r="AF2" s="12"/>
      <c r="AG2" s="12"/>
      <c r="AH2" s="12"/>
    </row>
    <row r="3" spans="1:34" ht="139.6" customHeight="1">
      <c r="A3" s="46"/>
      <c r="B3" s="170" t="s">
        <v>3149</v>
      </c>
      <c r="C3" s="18"/>
      <c r="D3" s="49" t="s">
        <v>989</v>
      </c>
      <c r="E3" s="12"/>
      <c r="F3" s="395"/>
      <c r="G3" s="395"/>
      <c r="H3" s="395"/>
      <c r="I3" s="194"/>
      <c r="J3" s="173" t="s">
        <v>14598</v>
      </c>
      <c r="K3" s="48"/>
      <c r="L3" s="144"/>
      <c r="M3" s="135"/>
      <c r="N3" s="135"/>
      <c r="O3" s="136"/>
      <c r="P3" s="149">
        <f>MATCH($D$3,LN,0)</f>
        <v>1</v>
      </c>
    </row>
    <row r="4" spans="1:34" ht="15.65">
      <c r="A4" s="46"/>
      <c r="B4" s="394" t="str">
        <f ca="1">OFFSET(L!$C$1,MATCH("Declaration"&amp;ADDRESS(ROW(),COLUMN(),4),L!$A:$A,0)-1,SL,,)</f>
        <v>The purpose of this document is to collect sourcing information on tin, tantalum, tungsten and gold used in products</v>
      </c>
      <c r="C4" s="394"/>
      <c r="D4" s="394"/>
      <c r="E4" s="394"/>
      <c r="F4" s="394"/>
      <c r="G4" s="394"/>
      <c r="H4" s="394"/>
      <c r="I4" s="396" t="str">
        <f ca="1">OFFSET(L!$C$1,MATCH("Declaration"&amp;ADDRESS(ROW(),COLUMN(),4),L!$A:$A,0)-1,SL,,)</f>
        <v>Link to Terms &amp; Conditions</v>
      </c>
      <c r="J4" s="396"/>
      <c r="K4" s="48"/>
      <c r="L4" s="146"/>
      <c r="M4" s="135"/>
      <c r="N4" s="135"/>
      <c r="O4" s="136"/>
      <c r="P4" s="12"/>
      <c r="Q4" s="12"/>
      <c r="R4" s="12"/>
      <c r="S4" s="12"/>
      <c r="T4" s="12"/>
      <c r="U4" s="12"/>
      <c r="V4" s="12"/>
      <c r="W4" s="12"/>
      <c r="X4" s="12"/>
      <c r="Y4" s="12"/>
      <c r="Z4" s="12"/>
      <c r="AA4" s="12"/>
      <c r="AB4" s="12"/>
      <c r="AC4" s="12"/>
      <c r="AD4" s="12"/>
      <c r="AE4" s="12"/>
      <c r="AF4" s="12"/>
      <c r="AG4" s="12"/>
      <c r="AH4" s="12"/>
    </row>
    <row r="5" spans="1:34" ht="15.65">
      <c r="A5" s="169" t="str">
        <f>LEFT(D9,1)</f>
        <v>C</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1.25">
      <c r="A6" s="46"/>
      <c r="B6" s="394" t="str">
        <f ca="1">OFFSET(L!$C$1,MATCH("Declaration"&amp;ADDRESS(ROW(),COLUMN(),4),L!$A:$A,0)-1,SL,,)</f>
        <v>Mandatory fields are noted with an asterisk (*).  Consult the instructions tab for guidance on how to answer each question.</v>
      </c>
      <c r="C6" s="394"/>
      <c r="D6" s="394"/>
      <c r="E6" s="394"/>
      <c r="F6" s="394"/>
      <c r="G6" s="394"/>
      <c r="H6" s="394"/>
      <c r="I6" s="394"/>
      <c r="J6" s="394"/>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65">
      <c r="A7" s="46"/>
      <c r="B7" s="397" t="str">
        <f ca="1">OFFSET(L!$C$1,MATCH("Declaration"&amp;ADDRESS(ROW(),COLUMN(),4),L!$A:$A,0)-1,SL,,)</f>
        <v>Company Information</v>
      </c>
      <c r="C7" s="397"/>
      <c r="D7" s="397"/>
      <c r="E7" s="397"/>
      <c r="F7" s="397"/>
      <c r="G7" s="397"/>
      <c r="H7" s="397"/>
      <c r="I7" s="397"/>
      <c r="J7" s="397"/>
      <c r="K7" s="48"/>
      <c r="L7" s="146"/>
      <c r="M7" s="135"/>
      <c r="N7" s="135"/>
      <c r="O7" s="136"/>
      <c r="P7" s="12"/>
      <c r="Q7" s="12"/>
      <c r="R7" s="12"/>
      <c r="S7" s="12"/>
      <c r="T7" s="12"/>
      <c r="U7" s="12"/>
      <c r="V7" s="12"/>
      <c r="W7" s="12"/>
      <c r="X7" s="12"/>
      <c r="Y7" s="12"/>
      <c r="Z7" s="12"/>
      <c r="AA7" s="12"/>
      <c r="AB7" s="12"/>
      <c r="AC7" s="12"/>
      <c r="AD7" s="12"/>
      <c r="AE7" s="12"/>
      <c r="AF7" s="12"/>
      <c r="AG7" s="12"/>
      <c r="AH7" s="12"/>
    </row>
    <row r="8" spans="1:34" ht="15.65" customHeight="1">
      <c r="A8" s="50"/>
      <c r="B8" s="90" t="str">
        <f ca="1">OFFSET(L!$C$1,MATCH("Declaration"&amp;ADDRESS(ROW(),COLUMN(),4),L!$A:$A,0)-1,SL,,)</f>
        <v>Company Name (*):</v>
      </c>
      <c r="C8" s="93"/>
      <c r="D8" s="449" t="s">
        <v>15452</v>
      </c>
      <c r="E8" s="448"/>
      <c r="F8" s="448"/>
      <c r="G8" s="448"/>
      <c r="H8" s="448"/>
      <c r="I8" s="448"/>
      <c r="J8" s="447"/>
      <c r="K8" s="51"/>
      <c r="L8" s="146"/>
      <c r="M8" s="135"/>
      <c r="N8" s="135"/>
      <c r="O8" s="136"/>
      <c r="P8" s="12"/>
      <c r="Q8" s="12"/>
      <c r="R8" s="12"/>
      <c r="S8" s="12"/>
      <c r="T8" s="12"/>
      <c r="U8" s="12"/>
      <c r="V8" s="12"/>
      <c r="W8" s="12"/>
      <c r="X8" s="12"/>
      <c r="Y8" s="12"/>
      <c r="Z8" s="12"/>
      <c r="AA8" s="12"/>
      <c r="AB8" s="12"/>
      <c r="AC8" s="12"/>
      <c r="AD8" s="12"/>
      <c r="AE8" s="12"/>
      <c r="AF8" s="12"/>
      <c r="AG8" s="12"/>
      <c r="AH8" s="12"/>
    </row>
    <row r="9" spans="1:34" ht="15.65" customHeight="1">
      <c r="A9" s="50"/>
      <c r="B9" s="90" t="str">
        <f ca="1">OFFSET(L!$C$1,MATCH("Declaration"&amp;ADDRESS(ROW(),COLUMN(),4),L!$A:$A,0)-1,SL,,)</f>
        <v>Declaration Scope or Class (*):</v>
      </c>
      <c r="C9" s="93"/>
      <c r="D9" s="422" t="s">
        <v>571</v>
      </c>
      <c r="E9" s="423"/>
      <c r="F9" s="423"/>
      <c r="G9" s="424"/>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398" t="str">
        <f ca="1">OFFSET(L!$C$1,MATCH("Declaration"&amp;ADDRESS(ROW(),COLUMN(),4)&amp;LEFT($D$9,1),L!$A:$A,0)-1,SL,,)</f>
        <v>Description of Scope: (*)</v>
      </c>
      <c r="C10" s="156"/>
      <c r="D10" s="425" t="s">
        <v>15453</v>
      </c>
      <c r="E10" s="426"/>
      <c r="F10" s="426"/>
      <c r="G10" s="426"/>
      <c r="H10" s="426"/>
      <c r="I10" s="426"/>
      <c r="J10" s="427"/>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65">
      <c r="A11" s="50"/>
      <c r="B11" s="399"/>
      <c r="C11" s="156"/>
      <c r="D11" s="406" t="str">
        <f ca="1">IF(D9=Q9,OFFSET(L!$C$1,MATCH("Declaration"&amp;ADDRESS(ROW(),COLUMN(),4),L!$A:$A,0)-1,SL,,),"")</f>
        <v/>
      </c>
      <c r="E11" s="407"/>
      <c r="F11" s="407"/>
      <c r="G11" s="407"/>
      <c r="H11" s="407"/>
      <c r="I11" s="407"/>
      <c r="J11" s="408"/>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65">
      <c r="A12" s="50"/>
      <c r="B12" s="52" t="str">
        <f ca="1">OFFSET(L!$C$1,MATCH("Declaration"&amp;ADDRESS(ROW(),COLUMN(),4),L!$A:$A,0)-1,SL,,)</f>
        <v>Company Unique ID:</v>
      </c>
      <c r="C12" s="94"/>
      <c r="D12" s="428" t="s">
        <v>15425</v>
      </c>
      <c r="E12" s="429"/>
      <c r="F12" s="429"/>
      <c r="G12" s="429"/>
      <c r="H12" s="429"/>
      <c r="I12" s="429"/>
      <c r="J12" s="430"/>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65">
      <c r="A13" s="50"/>
      <c r="B13" s="52" t="str">
        <f ca="1">OFFSET(L!$C$1,MATCH("Declaration"&amp;ADDRESS(ROW(),COLUMN(),4),L!$A:$A,0)-1,SL,,)</f>
        <v>Company Unique ID Authority:</v>
      </c>
      <c r="C13" s="94"/>
      <c r="D13" s="428" t="s">
        <v>15426</v>
      </c>
      <c r="E13" s="429"/>
      <c r="F13" s="429"/>
      <c r="G13" s="429"/>
      <c r="H13" s="429"/>
      <c r="I13" s="429"/>
      <c r="J13" s="430"/>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65">
      <c r="A14" s="50"/>
      <c r="B14" s="52" t="str">
        <f ca="1">OFFSET(L!$C$1,MATCH("Declaration"&amp;ADDRESS(ROW(),COLUMN(),4),L!$A:$A,0)-1,SL,,)</f>
        <v>Address:</v>
      </c>
      <c r="C14" s="94"/>
      <c r="D14" s="428" t="s">
        <v>15427</v>
      </c>
      <c r="E14" s="429"/>
      <c r="F14" s="429"/>
      <c r="G14" s="429"/>
      <c r="H14" s="429"/>
      <c r="I14" s="429"/>
      <c r="J14" s="430"/>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65">
      <c r="A15" s="50"/>
      <c r="B15" s="52" t="str">
        <f ca="1">OFFSET(L!$C$1,MATCH("Declaration"&amp;ADDRESS(ROW(),COLUMN(),4),L!$A:$A,0)-1,SL,,)</f>
        <v>Contact Name (*):</v>
      </c>
      <c r="C15" s="94"/>
      <c r="D15" s="428" t="s">
        <v>15428</v>
      </c>
      <c r="E15" s="429"/>
      <c r="F15" s="429"/>
      <c r="G15" s="429"/>
      <c r="H15" s="429"/>
      <c r="I15" s="429"/>
      <c r="J15" s="430"/>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65">
      <c r="A16" s="50"/>
      <c r="B16" s="52" t="str">
        <f ca="1">OFFSET(L!$C$1,MATCH("Declaration"&amp;ADDRESS(ROW(),COLUMN(),4),L!$A:$A,0)-1,SL,,)</f>
        <v>Email – Contact (*):</v>
      </c>
      <c r="C16" s="94"/>
      <c r="D16" s="431" t="s">
        <v>15429</v>
      </c>
      <c r="E16" s="432"/>
      <c r="F16" s="432"/>
      <c r="G16" s="432"/>
      <c r="H16" s="432"/>
      <c r="I16" s="432"/>
      <c r="J16" s="433"/>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65">
      <c r="A17" s="50"/>
      <c r="B17" s="52" t="str">
        <f ca="1">OFFSET(L!$C$1,MATCH("Declaration"&amp;ADDRESS(ROW(),COLUMN(),4),L!$A:$A,0)-1,SL,,)</f>
        <v>Phone – Contact (*):</v>
      </c>
      <c r="C17" s="94"/>
      <c r="D17" s="428" t="s">
        <v>15430</v>
      </c>
      <c r="E17" s="429"/>
      <c r="F17" s="429"/>
      <c r="G17" s="429"/>
      <c r="H17" s="429"/>
      <c r="I17" s="429"/>
      <c r="J17" s="430"/>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45">
      <c r="A18" s="50"/>
      <c r="B18" s="52" t="str">
        <f ca="1">OFFSET(L!$C$1,MATCH("Declaration"&amp;ADDRESS(ROW(),COLUMN(),4),L!$A:$A,0)-1,SL,,)</f>
        <v>Authorizer (*):</v>
      </c>
      <c r="C18" s="94"/>
      <c r="D18" s="428" t="s">
        <v>15428</v>
      </c>
      <c r="E18" s="429"/>
      <c r="F18" s="429"/>
      <c r="G18" s="429"/>
      <c r="H18" s="429"/>
      <c r="I18" s="429"/>
      <c r="J18" s="430"/>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45">
      <c r="A19" s="50"/>
      <c r="B19" s="52" t="str">
        <f ca="1">OFFSET(L!$C$1,MATCH("Declaration"&amp;ADDRESS(ROW(),COLUMN(),4),L!$A:$A,0)-1,SL,,)</f>
        <v>Title - Authorizer:</v>
      </c>
      <c r="C19" s="94"/>
      <c r="D19" s="428" t="s">
        <v>15451</v>
      </c>
      <c r="E19" s="429"/>
      <c r="F19" s="429"/>
      <c r="G19" s="429"/>
      <c r="H19" s="429"/>
      <c r="I19" s="429"/>
      <c r="J19" s="430"/>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45">
      <c r="A20" s="50"/>
      <c r="B20" s="52" t="str">
        <f ca="1">OFFSET(L!$C$1,MATCH("Declaration"&amp;ADDRESS(ROW(),COLUMN(),4),L!$A:$A,0)-1,SL,,)</f>
        <v>Email - Authorizer (*):</v>
      </c>
      <c r="C20" s="94"/>
      <c r="D20" s="431" t="s">
        <v>15429</v>
      </c>
      <c r="E20" s="432"/>
      <c r="F20" s="432"/>
      <c r="G20" s="432"/>
      <c r="H20" s="432"/>
      <c r="I20" s="432"/>
      <c r="J20" s="433"/>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65">
      <c r="A21" s="50"/>
      <c r="B21" s="52" t="str">
        <f ca="1">OFFSET(L!$C$1,MATCH("Declaration"&amp;ADDRESS(ROW(),COLUMN(),4),L!$A:$A,0)-1,SL,,)</f>
        <v>Phone - Authorizer (*):</v>
      </c>
      <c r="C21" s="168"/>
      <c r="D21" s="428" t="s">
        <v>15430</v>
      </c>
      <c r="E21" s="429"/>
      <c r="F21" s="429"/>
      <c r="G21" s="429"/>
      <c r="H21" s="429"/>
      <c r="I21" s="429"/>
      <c r="J21" s="430"/>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7">
      <c r="A22" s="50"/>
      <c r="B22" s="52" t="str">
        <f ca="1">OFFSET(L!$C$1,MATCH("Declaration"&amp;ADDRESS(ROW(),COLUMN(),4),L!$A:$A,0)-1,SL,,)</f>
        <v>Effective Date (*):</v>
      </c>
      <c r="C22" s="95"/>
      <c r="D22" s="400">
        <v>43383</v>
      </c>
      <c r="E22" s="401"/>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7">
      <c r="A23" s="53"/>
      <c r="B23" s="96"/>
      <c r="C23" s="20"/>
      <c r="D23" s="411"/>
      <c r="E23" s="411"/>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65">
      <c r="A24" s="54"/>
      <c r="B24" s="402" t="str">
        <f ca="1">OFFSET(L!$C$1,MATCH("Declaration"&amp;ADDRESS(ROW(),COLUMN(),4),L!$A:$A,0)-1,SL,,)</f>
        <v>Answer the following questions 1 - 7 based on the declaration scope indicated above</v>
      </c>
      <c r="C24" s="402"/>
      <c r="D24" s="402"/>
      <c r="E24" s="402"/>
      <c r="F24" s="402"/>
      <c r="G24" s="402"/>
      <c r="H24" s="402"/>
      <c r="I24" s="402"/>
      <c r="J24" s="402"/>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6.9">
      <c r="A25" s="53"/>
      <c r="B25" s="56" t="str">
        <f ca="1">OFFSET(L!$C$1,MATCH("Declaration"&amp;ADDRESS(ROW(),COLUMN(),4),L!$A:$A,0)-1,SL,,)</f>
        <v>1) Is any 3TG intentionally added or used in the product(s) or in the production process? (*)</v>
      </c>
      <c r="C25" s="20"/>
      <c r="D25" s="412" t="str">
        <f ca="1">OFFSET(L!$C$1,MATCH("Declaration"&amp;ADDRESS(ROW(),COLUMN(),4),L!$A:$A,0)-1,SL,,)</f>
        <v>Answer</v>
      </c>
      <c r="E25" s="412"/>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45">
      <c r="A26" s="53"/>
      <c r="B26" s="52" t="str">
        <f ca="1">OFFSET(L!$C$1,MATCH("Declaration"&amp;ADDRESS(ROW(),COLUMN(),4),L!$A:$A,0)-1,SL,,)&amp;P26</f>
        <v>Tantalum  (*)</v>
      </c>
      <c r="C26" s="47"/>
      <c r="D26" s="384" t="s">
        <v>563</v>
      </c>
      <c r="E26" s="385"/>
      <c r="F26" s="15"/>
      <c r="G26" s="380"/>
      <c r="H26" s="381"/>
      <c r="I26" s="381"/>
      <c r="J26" s="382"/>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45">
      <c r="A27" s="53"/>
      <c r="B27" s="52" t="str">
        <f ca="1">OFFSET(L!$C$1,MATCH("Declaration"&amp;ADDRESS(ROW(),COLUMN(),4),L!$A:$A,0)-1,SL,,)&amp;P27</f>
        <v>Tin  (*)</v>
      </c>
      <c r="C27" s="47"/>
      <c r="D27" s="384" t="s">
        <v>563</v>
      </c>
      <c r="E27" s="385"/>
      <c r="F27" s="15"/>
      <c r="G27" s="380"/>
      <c r="H27" s="381"/>
      <c r="I27" s="381"/>
      <c r="J27" s="382"/>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45">
      <c r="A28" s="53"/>
      <c r="B28" s="52" t="str">
        <f ca="1">OFFSET(L!$C$1,MATCH("Declaration"&amp;ADDRESS(ROW(),COLUMN(),4),L!$A:$A,0)-1,SL,,)&amp;P28</f>
        <v>Gold  (*)</v>
      </c>
      <c r="C28" s="47"/>
      <c r="D28" s="384" t="s">
        <v>563</v>
      </c>
      <c r="E28" s="385"/>
      <c r="F28" s="15"/>
      <c r="G28" s="380"/>
      <c r="H28" s="381"/>
      <c r="I28" s="381"/>
      <c r="J28" s="382"/>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45">
      <c r="A29" s="53"/>
      <c r="B29" s="52" t="str">
        <f ca="1">OFFSET(L!$C$1,MATCH("Declaration"&amp;ADDRESS(ROW(),COLUMN(),4),L!$A:$A,0)-1,SL,,)&amp;P29</f>
        <v>Tungsten  (*)</v>
      </c>
      <c r="C29" s="47"/>
      <c r="D29" s="384" t="s">
        <v>563</v>
      </c>
      <c r="E29" s="385"/>
      <c r="F29" s="15"/>
      <c r="G29" s="380"/>
      <c r="H29" s="381"/>
      <c r="I29" s="381"/>
      <c r="J29" s="382"/>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7.7">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3" t="str">
        <f ca="1">D25</f>
        <v>Answer</v>
      </c>
      <c r="E31" s="383"/>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45">
      <c r="A32" s="53"/>
      <c r="B32" s="52" t="str">
        <f ca="1">B26</f>
        <v>Tantalum  (*)</v>
      </c>
      <c r="C32" s="13"/>
      <c r="D32" s="403" t="s">
        <v>563</v>
      </c>
      <c r="E32" s="404"/>
      <c r="F32" s="59"/>
      <c r="G32" s="380"/>
      <c r="H32" s="381"/>
      <c r="I32" s="381"/>
      <c r="J32" s="382"/>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45">
      <c r="A33" s="53"/>
      <c r="B33" s="52" t="str">
        <f ca="1">B27</f>
        <v>Tin  (*)</v>
      </c>
      <c r="C33" s="13"/>
      <c r="D33" s="384" t="s">
        <v>563</v>
      </c>
      <c r="E33" s="385"/>
      <c r="F33" s="59"/>
      <c r="G33" s="380"/>
      <c r="H33" s="381"/>
      <c r="I33" s="381"/>
      <c r="J33" s="382"/>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45">
      <c r="A34" s="53"/>
      <c r="B34" s="52" t="str">
        <f ca="1">B28</f>
        <v>Gold  (*)</v>
      </c>
      <c r="C34" s="13"/>
      <c r="D34" s="384" t="s">
        <v>563</v>
      </c>
      <c r="E34" s="385"/>
      <c r="F34" s="59"/>
      <c r="G34" s="380"/>
      <c r="H34" s="381"/>
      <c r="I34" s="381"/>
      <c r="J34" s="382"/>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45">
      <c r="A35" s="53"/>
      <c r="B35" s="52" t="str">
        <f ca="1">B29</f>
        <v>Tungsten  (*)</v>
      </c>
      <c r="C35" s="13"/>
      <c r="D35" s="384" t="s">
        <v>563</v>
      </c>
      <c r="E35" s="385"/>
      <c r="F35" s="59"/>
      <c r="G35" s="380"/>
      <c r="H35" s="381"/>
      <c r="I35" s="381"/>
      <c r="J35" s="382"/>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7">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3" t="str">
        <f ca="1">D25</f>
        <v>Answer</v>
      </c>
      <c r="E37" s="383"/>
      <c r="F37" s="21"/>
      <c r="G37" s="56" t="str">
        <f ca="1">G25</f>
        <v>Comments</v>
      </c>
      <c r="H37" s="410"/>
      <c r="I37" s="410"/>
      <c r="J37" s="410"/>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45">
      <c r="A38" s="53"/>
      <c r="B38" s="52" t="str">
        <f ca="1">OFFSET(L!$C$1,MATCH("Declaration"&amp;ADDRESS(ROW(),COLUMN(),4),L!$A:$A,0)-1,SL,,)&amp;P38</f>
        <v>Tantalum  (*)</v>
      </c>
      <c r="C38" s="13"/>
      <c r="D38" s="384" t="s">
        <v>563</v>
      </c>
      <c r="E38" s="385"/>
      <c r="F38" s="59"/>
      <c r="G38" s="380" t="s">
        <v>15454</v>
      </c>
      <c r="H38" s="381"/>
      <c r="I38" s="381"/>
      <c r="J38" s="382"/>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45" customHeight="1">
      <c r="A39" s="53"/>
      <c r="B39" s="52" t="str">
        <f ca="1">OFFSET(L!$C$1,MATCH("Declaration"&amp;ADDRESS(ROW(),COLUMN(),4),L!$A:$A,0)-1,SL,,)&amp;P39</f>
        <v>Tin  (*)</v>
      </c>
      <c r="C39" s="13"/>
      <c r="D39" s="384" t="s">
        <v>563</v>
      </c>
      <c r="E39" s="385"/>
      <c r="F39" s="59"/>
      <c r="G39" s="380" t="s">
        <v>15455</v>
      </c>
      <c r="H39" s="381"/>
      <c r="I39" s="381"/>
      <c r="J39" s="382"/>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45">
      <c r="A40" s="53"/>
      <c r="B40" s="52" t="str">
        <f ca="1">OFFSET(L!$C$1,MATCH("Declaration"&amp;ADDRESS(ROW(),COLUMN(),4),L!$A:$A,0)-1,SL,,)&amp;P40</f>
        <v>Gold  (*)</v>
      </c>
      <c r="C40" s="13"/>
      <c r="D40" s="384" t="s">
        <v>564</v>
      </c>
      <c r="E40" s="385"/>
      <c r="F40" s="59"/>
      <c r="G40" s="380" t="s">
        <v>15456</v>
      </c>
      <c r="H40" s="381"/>
      <c r="I40" s="381"/>
      <c r="J40" s="382"/>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45">
      <c r="A41" s="53"/>
      <c r="B41" s="52" t="str">
        <f ca="1">OFFSET(L!$C$1,MATCH("Declaration"&amp;ADDRESS(ROW(),COLUMN(),4),L!$A:$A,0)-1,SL,,)&amp;P41</f>
        <v>Tungsten  (*)</v>
      </c>
      <c r="C41" s="13"/>
      <c r="D41" s="384" t="s">
        <v>563</v>
      </c>
      <c r="E41" s="385"/>
      <c r="F41" s="59"/>
      <c r="G41" s="380" t="s">
        <v>15454</v>
      </c>
      <c r="H41" s="381"/>
      <c r="I41" s="381"/>
      <c r="J41" s="382"/>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7.7">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3" t="str">
        <f ca="1">D25</f>
        <v>Answer</v>
      </c>
      <c r="E43" s="383"/>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45">
      <c r="A44" s="53"/>
      <c r="B44" s="52" t="str">
        <f ca="1">B38</f>
        <v>Tantalum  (*)</v>
      </c>
      <c r="C44" s="13"/>
      <c r="D44" s="384" t="s">
        <v>564</v>
      </c>
      <c r="E44" s="385"/>
      <c r="F44" s="59"/>
      <c r="G44" s="380"/>
      <c r="H44" s="381"/>
      <c r="I44" s="381"/>
      <c r="J44" s="382"/>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45">
      <c r="A45" s="53"/>
      <c r="B45" s="52" t="str">
        <f ca="1">B39</f>
        <v>Tin  (*)</v>
      </c>
      <c r="C45" s="13"/>
      <c r="D45" s="384" t="s">
        <v>564</v>
      </c>
      <c r="E45" s="385"/>
      <c r="F45" s="59"/>
      <c r="G45" s="380"/>
      <c r="H45" s="381"/>
      <c r="I45" s="381"/>
      <c r="J45" s="382"/>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45">
      <c r="A46" s="53"/>
      <c r="B46" s="52" t="str">
        <f ca="1">B40</f>
        <v>Gold  (*)</v>
      </c>
      <c r="C46" s="13"/>
      <c r="D46" s="384" t="s">
        <v>564</v>
      </c>
      <c r="E46" s="385"/>
      <c r="F46" s="59"/>
      <c r="G46" s="380"/>
      <c r="H46" s="381"/>
      <c r="I46" s="381"/>
      <c r="J46" s="382"/>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45">
      <c r="A47" s="53"/>
      <c r="B47" s="52" t="str">
        <f ca="1">B41</f>
        <v>Tungsten  (*)</v>
      </c>
      <c r="C47" s="13"/>
      <c r="D47" s="384" t="s">
        <v>564</v>
      </c>
      <c r="E47" s="385"/>
      <c r="F47" s="59"/>
      <c r="G47" s="380"/>
      <c r="H47" s="381"/>
      <c r="I47" s="381"/>
      <c r="J47" s="382"/>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7">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5" customHeight="1">
      <c r="A49" s="53"/>
      <c r="B49" s="166" t="str">
        <f ca="1">OFFSET(L!$C$1,MATCH("Declaration"&amp;ADDRESS(ROW(),COLUMN(),4),L!$A:$A,0)-1,SL,,)&amp;Q$37</f>
        <v>5) What percentage of relevant suppliers have provided a response to your supply chain survey?  (*)</v>
      </c>
      <c r="C49" s="13"/>
      <c r="D49" s="383" t="str">
        <f ca="1">D25</f>
        <v>Answer</v>
      </c>
      <c r="E49" s="383"/>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45">
      <c r="A50" s="53"/>
      <c r="B50" s="52" t="str">
        <f ca="1">B38</f>
        <v>Tantalum  (*)</v>
      </c>
      <c r="C50" s="47"/>
      <c r="D50" s="386">
        <v>1</v>
      </c>
      <c r="E50" s="387"/>
      <c r="F50" s="59"/>
      <c r="G50" s="380"/>
      <c r="H50" s="381"/>
      <c r="I50" s="381"/>
      <c r="J50" s="382"/>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45">
      <c r="A51" s="53"/>
      <c r="B51" s="52" t="str">
        <f ca="1">B39</f>
        <v>Tin  (*)</v>
      </c>
      <c r="C51" s="47"/>
      <c r="D51" s="386">
        <v>1</v>
      </c>
      <c r="E51" s="387"/>
      <c r="F51" s="59"/>
      <c r="G51" s="380"/>
      <c r="H51" s="381"/>
      <c r="I51" s="381"/>
      <c r="J51" s="382"/>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45">
      <c r="A52" s="53"/>
      <c r="B52" s="52" t="str">
        <f ca="1">B40</f>
        <v>Gold  (*)</v>
      </c>
      <c r="C52" s="47"/>
      <c r="D52" s="386">
        <v>1</v>
      </c>
      <c r="E52" s="387"/>
      <c r="F52" s="59"/>
      <c r="G52" s="380"/>
      <c r="H52" s="381"/>
      <c r="I52" s="381"/>
      <c r="J52" s="382"/>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45">
      <c r="A53" s="53"/>
      <c r="B53" s="52" t="str">
        <f ca="1">B41</f>
        <v>Tungsten  (*)</v>
      </c>
      <c r="C53" s="47"/>
      <c r="D53" s="386">
        <v>1</v>
      </c>
      <c r="E53" s="387"/>
      <c r="F53" s="59"/>
      <c r="G53" s="380"/>
      <c r="H53" s="381"/>
      <c r="I53" s="381"/>
      <c r="J53" s="382"/>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6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7.55">
      <c r="A55" s="53"/>
      <c r="B55" s="166" t="str">
        <f ca="1">OFFSET(L!$C$1,MATCH("Declaration"&amp;ADDRESS(ROW(),COLUMN(),4),L!$A:$A,0)-1,SL,,)&amp;Q$37</f>
        <v>6) Have you identified all of the smelters supplying the 3TG to your supply chain?  (*)</v>
      </c>
      <c r="C55" s="13"/>
      <c r="D55" s="383" t="str">
        <f ca="1">D25</f>
        <v>Answer</v>
      </c>
      <c r="E55" s="383"/>
      <c r="F55" s="21"/>
      <c r="G55" s="56" t="str">
        <f ca="1">G25</f>
        <v>Comments</v>
      </c>
      <c r="H55" s="409"/>
      <c r="I55" s="409"/>
      <c r="J55" s="409"/>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45">
      <c r="A56" s="53"/>
      <c r="B56" s="52" t="str">
        <f ca="1">B38</f>
        <v>Tantalum  (*)</v>
      </c>
      <c r="C56" s="13"/>
      <c r="D56" s="403" t="s">
        <v>563</v>
      </c>
      <c r="E56" s="404"/>
      <c r="F56" s="59"/>
      <c r="G56" s="380"/>
      <c r="H56" s="381"/>
      <c r="I56" s="381"/>
      <c r="J56" s="382"/>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45">
      <c r="A57" s="53"/>
      <c r="B57" s="52" t="str">
        <f ca="1">B39</f>
        <v>Tin  (*)</v>
      </c>
      <c r="C57" s="13"/>
      <c r="D57" s="384" t="s">
        <v>563</v>
      </c>
      <c r="E57" s="385"/>
      <c r="F57" s="59"/>
      <c r="G57" s="380"/>
      <c r="H57" s="381"/>
      <c r="I57" s="381"/>
      <c r="J57" s="382"/>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45">
      <c r="A58" s="53"/>
      <c r="B58" s="52" t="str">
        <f ca="1">B40</f>
        <v>Gold  (*)</v>
      </c>
      <c r="C58" s="13"/>
      <c r="D58" s="384" t="s">
        <v>563</v>
      </c>
      <c r="E58" s="385"/>
      <c r="F58" s="59"/>
      <c r="G58" s="380"/>
      <c r="H58" s="381"/>
      <c r="I58" s="381"/>
      <c r="J58" s="382"/>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45">
      <c r="A59" s="53"/>
      <c r="B59" s="52" t="str">
        <f ca="1">B41</f>
        <v>Tungsten  (*)</v>
      </c>
      <c r="C59" s="13"/>
      <c r="D59" s="384" t="s">
        <v>563</v>
      </c>
      <c r="E59" s="385"/>
      <c r="F59" s="59"/>
      <c r="G59" s="380"/>
      <c r="H59" s="381"/>
      <c r="I59" s="381"/>
      <c r="J59" s="382"/>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6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7.55">
      <c r="A61" s="53"/>
      <c r="B61" s="56" t="str">
        <f ca="1">OFFSET(L!$C$1,MATCH("Declaration"&amp;ADDRESS(ROW(),COLUMN(),4),L!$A:$A,0)-1,SL,,)&amp;Q$37</f>
        <v>7) Has all applicable smelter information received by your company been reported in this declaration?  (*)</v>
      </c>
      <c r="C61" s="13"/>
      <c r="D61" s="383" t="str">
        <f ca="1">D25</f>
        <v>Answer</v>
      </c>
      <c r="E61" s="383"/>
      <c r="F61" s="21"/>
      <c r="G61" s="56" t="str">
        <f ca="1">G25</f>
        <v>Comments</v>
      </c>
      <c r="H61" s="409" t="str">
        <f>IF(Q69="(*)","Click here to enter smelter names","")</f>
        <v/>
      </c>
      <c r="I61" s="409"/>
      <c r="J61" s="409"/>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45">
      <c r="A62" s="53"/>
      <c r="B62" s="52" t="str">
        <f ca="1">B38</f>
        <v>Tantalum  (*)</v>
      </c>
      <c r="C62" s="47"/>
      <c r="D62" s="384" t="s">
        <v>563</v>
      </c>
      <c r="E62" s="385"/>
      <c r="F62" s="60"/>
      <c r="G62" s="380"/>
      <c r="H62" s="381"/>
      <c r="I62" s="381"/>
      <c r="J62" s="382"/>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45">
      <c r="A63" s="53"/>
      <c r="B63" s="52" t="str">
        <f ca="1">B39</f>
        <v>Tin  (*)</v>
      </c>
      <c r="C63" s="47"/>
      <c r="D63" s="384" t="s">
        <v>563</v>
      </c>
      <c r="E63" s="385"/>
      <c r="F63" s="60"/>
      <c r="G63" s="380"/>
      <c r="H63" s="381"/>
      <c r="I63" s="381"/>
      <c r="J63" s="382"/>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45">
      <c r="A64" s="53"/>
      <c r="B64" s="52" t="str">
        <f ca="1">B40</f>
        <v>Gold  (*)</v>
      </c>
      <c r="C64" s="47"/>
      <c r="D64" s="384" t="s">
        <v>563</v>
      </c>
      <c r="E64" s="385"/>
      <c r="F64" s="60"/>
      <c r="G64" s="380"/>
      <c r="H64" s="381"/>
      <c r="I64" s="381"/>
      <c r="J64" s="382"/>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45">
      <c r="A65" s="50"/>
      <c r="B65" s="52" t="str">
        <f ca="1">B41</f>
        <v>Tungsten  (*)</v>
      </c>
      <c r="C65" s="61"/>
      <c r="D65" s="384" t="s">
        <v>563</v>
      </c>
      <c r="E65" s="385"/>
      <c r="F65" s="62"/>
      <c r="G65" s="380"/>
      <c r="H65" s="381"/>
      <c r="I65" s="381"/>
      <c r="J65" s="382"/>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6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65">
      <c r="A67" s="53"/>
      <c r="B67" s="434" t="str">
        <f ca="1">OFFSET(L!$C$1,MATCH("Declaration"&amp;ADDRESS(ROW(),COLUMN(),4),L!$A:$A,0)-1,SL,,)</f>
        <v>Answer the Following Questions at a Company Level</v>
      </c>
      <c r="C67" s="434"/>
      <c r="D67" s="434"/>
      <c r="E67" s="434"/>
      <c r="F67" s="434"/>
      <c r="G67" s="434"/>
      <c r="H67" s="434"/>
      <c r="I67" s="434"/>
      <c r="J67" s="434"/>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65">
      <c r="A68" s="63"/>
      <c r="B68" s="64" t="str">
        <f ca="1">OFFSET(L!$C$1,MATCH("Declaration"&amp;ADDRESS(ROW(),COLUMN(),4),L!$A:$A,0)-1,SL,,)</f>
        <v>Question</v>
      </c>
      <c r="C68" s="98"/>
      <c r="D68" s="412" t="str">
        <f ca="1">D25</f>
        <v>Answer</v>
      </c>
      <c r="E68" s="412"/>
      <c r="F68" s="65"/>
      <c r="G68" s="412" t="str">
        <f ca="1">G25</f>
        <v>Comments</v>
      </c>
      <c r="H68" s="412" t="e">
        <f>HLOOKUP(SL,LT,$O68,0)</f>
        <v>#NAME?</v>
      </c>
      <c r="I68" s="412"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1.25">
      <c r="A69" s="53"/>
      <c r="B69" s="68" t="str">
        <f ca="1">OFFSET(L!$C$1,MATCH("Declaration"&amp;ADDRESS(ROW(),COLUMN(),4),L!$A:$A,0)-1,SL,,)&amp;$Q$37</f>
        <v>A. Have you established a conflict minerals sourcing policy? (*)</v>
      </c>
      <c r="C69" s="69"/>
      <c r="D69" s="384" t="s">
        <v>563</v>
      </c>
      <c r="E69" s="385"/>
      <c r="F69" s="69"/>
      <c r="G69" s="380" t="s">
        <v>15431</v>
      </c>
      <c r="H69" s="381"/>
      <c r="I69" s="381"/>
      <c r="J69" s="382"/>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65">
      <c r="A70" s="53"/>
      <c r="B70" s="70"/>
      <c r="C70" s="15"/>
      <c r="D70" s="1"/>
      <c r="E70" s="1"/>
      <c r="F70" s="15"/>
      <c r="G70" s="405"/>
      <c r="H70" s="405"/>
      <c r="I70" s="405"/>
      <c r="J70" s="405"/>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45" customHeight="1">
      <c r="A71" s="53"/>
      <c r="B71" s="68" t="str">
        <f ca="1">OFFSET(L!$C$1,MATCH("Declaration"&amp;ADDRESS(ROW(),COLUMN(),4),L!$A:$A,0)-1,SL,,)&amp;$Q$37</f>
        <v>B. Is your conflict minerals sourcing policy publicly available on your website? (Note – If yes, the user shall specify the URL in the comment field.) (*)</v>
      </c>
      <c r="C71" s="69"/>
      <c r="D71" s="384" t="s">
        <v>563</v>
      </c>
      <c r="E71" s="385"/>
      <c r="F71" s="69"/>
      <c r="G71" s="413" t="s">
        <v>15432</v>
      </c>
      <c r="H71" s="414"/>
      <c r="I71" s="414"/>
      <c r="J71" s="415"/>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6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00000000000003" customHeight="1">
      <c r="A73" s="53"/>
      <c r="B73" s="68" t="str">
        <f ca="1">OFFSET(L!$C$1,MATCH("Declaration"&amp;ADDRESS(ROW(),COLUMN(),4),L!$A:$A,0)-1,SL,,)&amp;$Q$37</f>
        <v>C. Do you require your direct suppliers to be DRC conflict-free? (*)</v>
      </c>
      <c r="C73" s="69"/>
      <c r="D73" s="384" t="s">
        <v>563</v>
      </c>
      <c r="E73" s="385"/>
      <c r="F73" s="69"/>
      <c r="G73" s="380" t="s">
        <v>15433</v>
      </c>
      <c r="H73" s="381"/>
      <c r="I73" s="381"/>
      <c r="J73" s="382"/>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6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1"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84" t="s">
        <v>563</v>
      </c>
      <c r="E75" s="385"/>
      <c r="F75" s="69"/>
      <c r="G75" s="380"/>
      <c r="H75" s="381"/>
      <c r="I75" s="381"/>
      <c r="J75" s="382"/>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6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35" customHeight="1">
      <c r="A77" s="53"/>
      <c r="B77" s="68" t="str">
        <f ca="1">OFFSET(L!$C$1,MATCH("Declaration"&amp;ADDRESS(ROW(),COLUMN(),4),L!$A:$A,0)-1,SL,,)&amp;$Q$37</f>
        <v>E. Have you implemented due diligence measures for conflict-free sourcing? (*)</v>
      </c>
      <c r="C77" s="69"/>
      <c r="D77" s="384" t="s">
        <v>563</v>
      </c>
      <c r="E77" s="385"/>
      <c r="F77" s="69"/>
      <c r="G77" s="380"/>
      <c r="H77" s="381"/>
      <c r="I77" s="381"/>
      <c r="J77" s="382"/>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6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6" customHeight="1">
      <c r="A79" s="53"/>
      <c r="B79" s="68" t="str">
        <f ca="1">OFFSET(L!$C$1,MATCH("Declaration"&amp;ADDRESS(ROW(),COLUMN(),4),L!$A:$A,0)-1,SL,,)&amp;$Q$37</f>
        <v>F. Does your company conduct Conflict Minerals survey(s) of your relevant supplier(s)? (*)</v>
      </c>
      <c r="C79" s="69"/>
      <c r="D79" s="419" t="s">
        <v>13590</v>
      </c>
      <c r="E79" s="420"/>
      <c r="F79" s="69"/>
      <c r="G79" s="380"/>
      <c r="H79" s="381"/>
      <c r="I79" s="381"/>
      <c r="J79" s="382"/>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65">
      <c r="A80" s="53"/>
      <c r="B80" s="73"/>
      <c r="C80" s="15"/>
      <c r="D80" s="1"/>
      <c r="E80" s="1"/>
      <c r="F80" s="16"/>
      <c r="G80" s="405"/>
      <c r="H80" s="405"/>
      <c r="I80" s="405"/>
      <c r="J80" s="405"/>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4" customHeight="1">
      <c r="A81" s="53"/>
      <c r="B81" s="68" t="str">
        <f ca="1">OFFSET(L!$C$1,MATCH("Declaration"&amp;ADDRESS(ROW(),COLUMN(),4),L!$A:$A,0)-1,SL,,)&amp;$Q$37</f>
        <v>G. Do you review due diligence information received from your suppliers against your company’s expectations? (*)</v>
      </c>
      <c r="C81" s="69"/>
      <c r="D81" s="384" t="s">
        <v>563</v>
      </c>
      <c r="E81" s="385"/>
      <c r="F81" s="69"/>
      <c r="G81" s="380"/>
      <c r="H81" s="381"/>
      <c r="I81" s="381"/>
      <c r="J81" s="382"/>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65">
      <c r="A82" s="53"/>
      <c r="B82" s="70"/>
      <c r="C82" s="15"/>
      <c r="D82" s="1"/>
      <c r="E82" s="1"/>
      <c r="F82" s="16"/>
      <c r="G82" s="421"/>
      <c r="H82" s="421"/>
      <c r="I82" s="421"/>
      <c r="J82" s="42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1.25">
      <c r="A83" s="53"/>
      <c r="B83" s="68" t="str">
        <f ca="1">OFFSET(L!$C$1,MATCH("Declaration"&amp;ADDRESS(ROW(),COLUMN(),4),L!$A:$A,0)-1,SL,,)&amp;$Q$37</f>
        <v>H. Does your review process include corrective action management? (*)</v>
      </c>
      <c r="C83" s="69"/>
      <c r="D83" s="384" t="s">
        <v>563</v>
      </c>
      <c r="E83" s="385"/>
      <c r="F83" s="69"/>
      <c r="G83" s="380"/>
      <c r="H83" s="381"/>
      <c r="I83" s="381"/>
      <c r="J83" s="382"/>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6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1.25">
      <c r="A85" s="53"/>
      <c r="B85" s="68" t="str">
        <f ca="1">OFFSET(L!$C$1,MATCH("Declaration"&amp;ADDRESS(ROW(),COLUMN(),4),L!$A:$A,0)-1,SL,,)&amp;$Q$37</f>
        <v>I. Is your company required to file an annual conflict minerals disclosure with the SEC? (*)</v>
      </c>
      <c r="C85" s="69"/>
      <c r="D85" s="384" t="s">
        <v>563</v>
      </c>
      <c r="E85" s="385"/>
      <c r="F85" s="69"/>
      <c r="G85" s="380"/>
      <c r="H85" s="381"/>
      <c r="I85" s="381"/>
      <c r="J85" s="382"/>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65">
      <c r="A86" s="53"/>
      <c r="B86" s="418" t="str">
        <f>IF(OR($D$8="",$I$3=""),"","Click here to check required fields completion")</f>
        <v/>
      </c>
      <c r="C86" s="418"/>
      <c r="D86" s="418"/>
      <c r="E86" s="418"/>
      <c r="F86" s="418"/>
      <c r="G86" s="418"/>
      <c r="H86" s="418"/>
      <c r="I86" s="418"/>
      <c r="J86" s="418"/>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6.3" thickBot="1">
      <c r="A87" s="416" t="str">
        <f ca="1">OFFSET(L!$C$1,MATCH("General"&amp;"Cpy",L!$A:$A,0)-1,SL,,)</f>
        <v>© 2018 Responsible Minerals Initiative. All rights reserved.</v>
      </c>
      <c r="B87" s="417"/>
      <c r="C87" s="417"/>
      <c r="D87" s="417"/>
      <c r="E87" s="417"/>
      <c r="F87" s="417"/>
      <c r="G87" s="417"/>
      <c r="H87" s="417"/>
      <c r="I87" s="417"/>
      <c r="J87" s="417"/>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6.3"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65" hidden="1">
      <c r="B92" s="68" t="s">
        <v>563</v>
      </c>
    </row>
    <row r="93" spans="1:34" ht="15.65" hidden="1">
      <c r="B93" s="68" t="s">
        <v>564</v>
      </c>
    </row>
    <row r="94" spans="1:34" ht="15.65" hidden="1">
      <c r="B94" s="68" t="s">
        <v>565</v>
      </c>
    </row>
    <row r="95" spans="1:34" ht="15.65" hidden="1">
      <c r="B95" s="248">
        <v>1</v>
      </c>
    </row>
    <row r="96" spans="1:34" ht="15.65" hidden="1">
      <c r="B96" s="68" t="s">
        <v>3219</v>
      </c>
    </row>
    <row r="97" spans="2:2" ht="15.65" hidden="1">
      <c r="B97" s="68" t="s">
        <v>3220</v>
      </c>
    </row>
    <row r="98" spans="2:2" ht="15.65" hidden="1">
      <c r="B98" s="68" t="s">
        <v>3221</v>
      </c>
    </row>
    <row r="99" spans="2:2" ht="15.65" hidden="1">
      <c r="B99" s="68" t="s">
        <v>3222</v>
      </c>
    </row>
    <row r="100" spans="2:2" ht="15.65" hidden="1">
      <c r="B100" s="68" t="s">
        <v>566</v>
      </c>
    </row>
    <row r="101" spans="2:2" ht="15.65" hidden="1">
      <c r="B101" s="68" t="s">
        <v>13590</v>
      </c>
    </row>
    <row r="102" spans="2:2" ht="15.65" hidden="1">
      <c r="B102" s="68" t="s">
        <v>13547</v>
      </c>
    </row>
    <row r="103" spans="2:2" ht="15.6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8:J8"/>
    <mergeCell ref="D9:G9"/>
    <mergeCell ref="G38:J38"/>
    <mergeCell ref="G39:J39"/>
    <mergeCell ref="G41:J41"/>
    <mergeCell ref="G40:J40"/>
    <mergeCell ref="D59:E59"/>
    <mergeCell ref="D58:E58"/>
    <mergeCell ref="D57:E57"/>
    <mergeCell ref="D56:E56"/>
    <mergeCell ref="D63:E63"/>
    <mergeCell ref="D62:E62"/>
    <mergeCell ref="D65:E65"/>
    <mergeCell ref="D64:E64"/>
    <mergeCell ref="G69:J69"/>
    <mergeCell ref="D69:E69"/>
    <mergeCell ref="B67:J67"/>
    <mergeCell ref="H61:J61"/>
    <mergeCell ref="G68:I68"/>
    <mergeCell ref="D68:E68"/>
    <mergeCell ref="D10:J10"/>
    <mergeCell ref="D21:J21"/>
    <mergeCell ref="D17:J17"/>
    <mergeCell ref="D18:J18"/>
    <mergeCell ref="D14:J14"/>
    <mergeCell ref="D13:J13"/>
    <mergeCell ref="D15:J15"/>
    <mergeCell ref="D16:J16"/>
    <mergeCell ref="D20:J20"/>
    <mergeCell ref="D12:J12"/>
    <mergeCell ref="D19:J19"/>
    <mergeCell ref="D77:E77"/>
    <mergeCell ref="G83:J83"/>
    <mergeCell ref="D73:E73"/>
    <mergeCell ref="G77:J77"/>
    <mergeCell ref="G71:J71"/>
    <mergeCell ref="G73:J73"/>
    <mergeCell ref="A87:J87"/>
    <mergeCell ref="G79:J79"/>
    <mergeCell ref="B86:J86"/>
    <mergeCell ref="G85:J85"/>
    <mergeCell ref="D75:E75"/>
    <mergeCell ref="D81:E81"/>
    <mergeCell ref="D79:E79"/>
    <mergeCell ref="D83:E83"/>
    <mergeCell ref="G80:J80"/>
    <mergeCell ref="G81:J81"/>
    <mergeCell ref="D85:E85"/>
    <mergeCell ref="G82:J82"/>
    <mergeCell ref="D71:E71"/>
    <mergeCell ref="G75:J75"/>
    <mergeCell ref="G70:J70"/>
    <mergeCell ref="D11:J11"/>
    <mergeCell ref="G34:J34"/>
    <mergeCell ref="G46:J46"/>
    <mergeCell ref="G57:J57"/>
    <mergeCell ref="G58:J58"/>
    <mergeCell ref="D61:E61"/>
    <mergeCell ref="G59:J59"/>
    <mergeCell ref="G47:J47"/>
    <mergeCell ref="G50:J50"/>
    <mergeCell ref="D55:E55"/>
    <mergeCell ref="G64:J64"/>
    <mergeCell ref="H55:J55"/>
    <mergeCell ref="G62:J62"/>
    <mergeCell ref="H37:J37"/>
    <mergeCell ref="D23:E23"/>
    <mergeCell ref="G65:J65"/>
    <mergeCell ref="G63:J63"/>
    <mergeCell ref="G33:J33"/>
    <mergeCell ref="G26:J26"/>
    <mergeCell ref="G28:J28"/>
    <mergeCell ref="D25:E25"/>
    <mergeCell ref="G44:J44"/>
    <mergeCell ref="G56:J56"/>
    <mergeCell ref="A1:K1"/>
    <mergeCell ref="D2:J2"/>
    <mergeCell ref="B4:H4"/>
    <mergeCell ref="F3:H3"/>
    <mergeCell ref="I4:J4"/>
    <mergeCell ref="B7:J7"/>
    <mergeCell ref="B10:B11"/>
    <mergeCell ref="B6:J6"/>
    <mergeCell ref="G32:J32"/>
    <mergeCell ref="G29:J29"/>
    <mergeCell ref="G27:J27"/>
    <mergeCell ref="D22:E22"/>
    <mergeCell ref="B24:J24"/>
    <mergeCell ref="D31:E31"/>
    <mergeCell ref="D37:E37"/>
    <mergeCell ref="D26:E26"/>
    <mergeCell ref="D27:E27"/>
    <mergeCell ref="D29:E29"/>
    <mergeCell ref="D28:E28"/>
    <mergeCell ref="D35:E35"/>
    <mergeCell ref="D32:E32"/>
    <mergeCell ref="D34:E34"/>
    <mergeCell ref="D33:E33"/>
    <mergeCell ref="D39:E39"/>
    <mergeCell ref="D38:E38"/>
    <mergeCell ref="D40:E40"/>
    <mergeCell ref="D41:E41"/>
    <mergeCell ref="G51:J51"/>
    <mergeCell ref="G52:J52"/>
    <mergeCell ref="G45:J45"/>
    <mergeCell ref="G53:J53"/>
    <mergeCell ref="D43:E43"/>
    <mergeCell ref="D49:E49"/>
    <mergeCell ref="G35:J35"/>
    <mergeCell ref="D46:E46"/>
    <mergeCell ref="D47:E47"/>
    <mergeCell ref="D44:E44"/>
    <mergeCell ref="D45:E45"/>
    <mergeCell ref="D52:E52"/>
    <mergeCell ref="D51:E51"/>
    <mergeCell ref="D53:E53"/>
    <mergeCell ref="D50:E50"/>
  </mergeCells>
  <phoneticPr fontId="4" type="noConversion"/>
  <conditionalFormatting sqref="D69:E69 D71:E71 D73:E73 D75:E75 D85:E85 D79:E79 D81:E81 D83:E83 D77">
    <cfRule type="expression" dxfId="72" priority="52" stopIfTrue="1">
      <formula>AND(OR($D$26="No",AND($D$26="Yes",$D$32="No")),OR($D$27="No",AND($D$27="Yes",$D$33="No")), OR($D$28="No",AND($D$28="Yes",$D$34="No")), OR($D$29="No",AND($D$29="Yes",$D$35="No")))</formula>
    </cfRule>
    <cfRule type="expression" dxfId="71" priority="53" stopIfTrue="1">
      <formula>IF(D69="",TRUE)</formula>
    </cfRule>
  </conditionalFormatting>
  <conditionalFormatting sqref="G71:J71">
    <cfRule type="expression" dxfId="70" priority="24" stopIfTrue="1">
      <formula>IF(AND($D$71="Yes",$G$71=""),TRUE)</formula>
    </cfRule>
  </conditionalFormatting>
  <conditionalFormatting sqref="D26:E26">
    <cfRule type="expression" dxfId="69" priority="104" stopIfTrue="1">
      <formula>IF($D$26="",TRUE)</formula>
    </cfRule>
  </conditionalFormatting>
  <conditionalFormatting sqref="D27:E27">
    <cfRule type="expression" dxfId="68" priority="111" stopIfTrue="1">
      <formula>IF($D$27="",TRUE)</formula>
    </cfRule>
  </conditionalFormatting>
  <conditionalFormatting sqref="D28:E28">
    <cfRule type="expression" dxfId="67" priority="112" stopIfTrue="1">
      <formula>IF($D$28="",TRUE)</formula>
    </cfRule>
  </conditionalFormatting>
  <conditionalFormatting sqref="D29:E29">
    <cfRule type="expression" dxfId="66" priority="113" stopIfTrue="1">
      <formula>IF($D$29="",TRUE)</formula>
    </cfRule>
  </conditionalFormatting>
  <conditionalFormatting sqref="D8:J8">
    <cfRule type="expression" dxfId="65" priority="118" stopIfTrue="1">
      <formula>IF($D$8="",TRUE)</formula>
    </cfRule>
  </conditionalFormatting>
  <conditionalFormatting sqref="D9:G9">
    <cfRule type="expression" dxfId="64" priority="119" stopIfTrue="1">
      <formula>IF($D$9="",TRUE)</formula>
    </cfRule>
  </conditionalFormatting>
  <conditionalFormatting sqref="D15:J15">
    <cfRule type="expression" dxfId="63" priority="120" stopIfTrue="1">
      <formula>IF($D$15="",TRUE)</formula>
    </cfRule>
  </conditionalFormatting>
  <conditionalFormatting sqref="D16:J16">
    <cfRule type="expression" dxfId="62" priority="121" stopIfTrue="1">
      <formula>IF($D$16="",TRUE)</formula>
    </cfRule>
  </conditionalFormatting>
  <conditionalFormatting sqref="D17:J17">
    <cfRule type="expression" dxfId="61" priority="122" stopIfTrue="1">
      <formula>IF($D$17="",TRUE)</formula>
    </cfRule>
  </conditionalFormatting>
  <conditionalFormatting sqref="D18:J18">
    <cfRule type="expression" dxfId="60" priority="123" stopIfTrue="1">
      <formula>IF($D$18="",TRUE)</formula>
    </cfRule>
  </conditionalFormatting>
  <conditionalFormatting sqref="D22:E22">
    <cfRule type="expression" dxfId="59" priority="126" stopIfTrue="1">
      <formula>IF($D$22="",TRUE)</formula>
    </cfRule>
  </conditionalFormatting>
  <conditionalFormatting sqref="D10:J10">
    <cfRule type="expression" dxfId="58" priority="23" stopIfTrue="1">
      <formula>IF($D$9=$Q$9,TRUE)</formula>
    </cfRule>
    <cfRule type="expression" dxfId="57" priority="133" stopIfTrue="1">
      <formula>IF(AND($D$10="",$D$9=$R$9),TRUE)</formula>
    </cfRule>
  </conditionalFormatting>
  <conditionalFormatting sqref="D34:E34 D40:E40 D46:E46 D52:E52 D58:E58 D64:E64">
    <cfRule type="expression" dxfId="56" priority="16" stopIfTrue="1">
      <formula>$P$28=""</formula>
    </cfRule>
  </conditionalFormatting>
  <conditionalFormatting sqref="D35:E35 D41:E41 D47:E47 D53:E53 D59:E59 D65:E65">
    <cfRule type="expression" dxfId="55" priority="131" stopIfTrue="1">
      <formula>$P$29=""</formula>
    </cfRule>
  </conditionalFormatting>
  <conditionalFormatting sqref="D32:E32">
    <cfRule type="expression" dxfId="54" priority="109" stopIfTrue="1">
      <formula>$P$26=""</formula>
    </cfRule>
  </conditionalFormatting>
  <conditionalFormatting sqref="D32:E32">
    <cfRule type="expression" dxfId="53" priority="22" stopIfTrue="1">
      <formula>IF(AND(OR($D$26="Yes",$D$26=""),$D$32=""),1,0)</formula>
    </cfRule>
  </conditionalFormatting>
  <conditionalFormatting sqref="D38 D44 D50 D56 D62">
    <cfRule type="expression" dxfId="52" priority="18" stopIfTrue="1">
      <formula>$P$32=""</formula>
    </cfRule>
  </conditionalFormatting>
  <conditionalFormatting sqref="D39:E39 D45 D51 D57 D63">
    <cfRule type="expression" dxfId="51" priority="17" stopIfTrue="1">
      <formula>$P$33=""</formula>
    </cfRule>
  </conditionalFormatting>
  <conditionalFormatting sqref="D40 D46 D52 D58 D64">
    <cfRule type="expression" dxfId="50" priority="7" stopIfTrue="1">
      <formula>$P$34=""</formula>
    </cfRule>
    <cfRule type="expression" dxfId="49" priority="129" stopIfTrue="1">
      <formula>IF(AND(OR($D$28="Yes",$D$28=""),D40=""),1,0)</formula>
    </cfRule>
  </conditionalFormatting>
  <conditionalFormatting sqref="D41 D47 D53 D59 D65">
    <cfRule type="expression" dxfId="48" priority="15" stopIfTrue="1">
      <formula>$P$35=""</formula>
    </cfRule>
  </conditionalFormatting>
  <conditionalFormatting sqref="D38:E38 D44:E44 D50:E50 D56:E56 D62:E62">
    <cfRule type="expression" dxfId="47" priority="20" stopIfTrue="1">
      <formula>$P$26=""</formula>
    </cfRule>
    <cfRule type="expression" dxfId="46" priority="21" stopIfTrue="1">
      <formula>IF(AND(OR($D$26="Yes",$D$26=""),D38=""),1,0)</formula>
    </cfRule>
  </conditionalFormatting>
  <conditionalFormatting sqref="G79:J79">
    <cfRule type="expression" dxfId="45" priority="14" stopIfTrue="1">
      <formula>IF(AND($D$79="Yes, using other format (describe)",$G$79=""),TRUE)</formula>
    </cfRule>
  </conditionalFormatting>
  <conditionalFormatting sqref="D39:E39 D45:E45 D51:E51 D57:E57 D63:E63">
    <cfRule type="expression" dxfId="44" priority="127" stopIfTrue="1">
      <formula>$P$39=""</formula>
    </cfRule>
    <cfRule type="expression" dxfId="43" priority="128" stopIfTrue="1">
      <formula>IF(AND(OR($D$27="Yes",$D$27=""),D39=""),1,0)</formula>
    </cfRule>
  </conditionalFormatting>
  <conditionalFormatting sqref="D33:E33">
    <cfRule type="expression" dxfId="42" priority="9" stopIfTrue="1">
      <formula>IF(AND(OR($D$27="Yes",$D$27=""),$D$33=""),1,0)</formula>
    </cfRule>
    <cfRule type="expression" dxfId="41" priority="10" stopIfTrue="1">
      <formula>$P$27=""</formula>
    </cfRule>
  </conditionalFormatting>
  <conditionalFormatting sqref="D34:E34">
    <cfRule type="expression" dxfId="40" priority="130" stopIfTrue="1">
      <formula>IF(AND(OR($D$28="Yes",$D$28=""),$D$34=""),1,0)</formula>
    </cfRule>
  </conditionalFormatting>
  <conditionalFormatting sqref="D41:E41 D47:E47 D53:E53 D59:E59 D65:E65">
    <cfRule type="expression" dxfId="39" priority="132" stopIfTrue="1">
      <formula>IF(AND(OR($D$29="Yes",$D$29=""),D41=""),1,0)</formula>
    </cfRule>
  </conditionalFormatting>
  <conditionalFormatting sqref="D35:E35">
    <cfRule type="expression" dxfId="38" priority="6" stopIfTrue="1">
      <formula>IF(AND(OR($D$29="Yes",$D$29=""),$D$35=""),1,0)</formula>
    </cfRule>
  </conditionalFormatting>
  <conditionalFormatting sqref="D20:J20">
    <cfRule type="expression" dxfId="37" priority="2" stopIfTrue="1">
      <formula>IF($D$20="",TRUE)</formula>
    </cfRule>
  </conditionalFormatting>
  <conditionalFormatting sqref="D21:J21">
    <cfRule type="expression" dxfId="1" priority="1" stopIfTrue="1">
      <formula>IF($D$17="",TRUE)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128" activePane="bottomLeft" state="frozen"/>
      <selection activeCell="A2" sqref="A2"/>
      <selection pane="bottomLeft" activeCell="D10" sqref="D10"/>
    </sheetView>
  </sheetViews>
  <sheetFormatPr defaultColWidth="8.8984375" defaultRowHeight="12.9"/>
  <cols>
    <col min="1" max="1" width="13.59765625" style="286" customWidth="1"/>
    <col min="2" max="2" width="13.3984375" style="286" customWidth="1"/>
    <col min="3" max="3" width="40.5" style="286" customWidth="1"/>
    <col min="4" max="4" width="30.59765625" style="286" customWidth="1"/>
    <col min="5" max="5" width="20.8984375" style="286" customWidth="1"/>
    <col min="6" max="7" width="13.8984375" style="286" customWidth="1"/>
    <col min="8" max="8" width="25.09765625" style="286" customWidth="1"/>
    <col min="9" max="9" width="24.09765625" style="286" customWidth="1"/>
    <col min="10" max="10" width="18.3984375" style="286" customWidth="1"/>
    <col min="11" max="11" width="27.3984375" style="286" customWidth="1"/>
    <col min="12" max="12" width="20.59765625" style="286" customWidth="1"/>
    <col min="13" max="13" width="35.09765625" style="286" customWidth="1"/>
    <col min="14" max="14" width="42.09765625" style="286" customWidth="1"/>
    <col min="15" max="15" width="32.09765625" style="286" customWidth="1"/>
    <col min="16" max="16" width="22.8984375" style="286" customWidth="1"/>
    <col min="17" max="17" width="43.5" style="286" customWidth="1"/>
    <col min="18" max="18" width="35.8984375" style="286" hidden="1" customWidth="1"/>
    <col min="19" max="20" width="17.8984375" style="286" hidden="1" customWidth="1"/>
    <col min="21" max="21" width="8.8984375" style="186" hidden="1" customWidth="1"/>
    <col min="22" max="22" width="6.09765625" style="186" hidden="1" customWidth="1"/>
    <col min="23" max="23" width="8.59765625" style="186" hidden="1" customWidth="1"/>
    <col min="24" max="24" width="8.8984375" style="186" hidden="1" customWidth="1"/>
    <col min="25" max="26" width="4.3984375" style="186" hidden="1" customWidth="1"/>
    <col min="27" max="27" width="4.3984375" style="286" hidden="1" customWidth="1"/>
    <col min="28" max="28" width="7.8984375" style="286" hidden="1" customWidth="1"/>
    <col min="29" max="33" width="4.3984375" style="286" hidden="1" customWidth="1"/>
    <col min="34" max="34" width="14.5" style="286" hidden="1" customWidth="1"/>
    <col min="35" max="39" width="8.8984375" style="286" customWidth="1"/>
    <col min="40" max="16384" width="8.8984375" style="286"/>
  </cols>
  <sheetData>
    <row r="1" spans="1:34" s="25" customFormat="1" ht="13.6"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6.5">
      <c r="A2" s="221"/>
      <c r="B2" s="246" t="str">
        <f ca="1">OFFSET(L!$C$1,MATCH("Smelter List"&amp;ADDRESS(ROW(),COLUMN(),4),L!$A:$A,0)-1,SL,,)</f>
        <v>TO BEGIN:</v>
      </c>
      <c r="C2" s="223"/>
      <c r="D2" s="223"/>
      <c r="E2" s="223"/>
      <c r="F2" s="269"/>
      <c r="G2" s="269"/>
      <c r="H2" s="269"/>
      <c r="I2" s="270"/>
      <c r="J2" s="435" t="str">
        <f ca="1">OFFSET(L!$C$1,MATCH("Smelter List"&amp;ADDRESS(ROW(),COLUMN(),4),L!$A:$A,0)-1,SL,,)</f>
        <v>Link to "RMAP Conformant Smelter List"</v>
      </c>
      <c r="K2" s="436"/>
      <c r="L2" s="436"/>
      <c r="M2" s="436"/>
      <c r="N2" s="436"/>
      <c r="O2" s="436"/>
      <c r="P2" s="271"/>
      <c r="Q2" s="272"/>
      <c r="R2" s="273"/>
      <c r="S2" s="273"/>
      <c r="T2" s="273"/>
      <c r="U2" s="203"/>
      <c r="V2" s="203"/>
      <c r="W2" s="204"/>
      <c r="X2" s="203"/>
      <c r="Y2" s="203"/>
      <c r="Z2" s="203"/>
      <c r="AH2" s="184" t="s">
        <v>563</v>
      </c>
    </row>
    <row r="3" spans="1:34" s="25" customFormat="1" ht="274.60000000000002" customHeight="1">
      <c r="A3" s="222"/>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74"/>
      <c r="G3" s="438" t="str">
        <f ca="1">OFFSET(L!$C$1,MATCH("General"&amp;"Cpy",L!$A:$A,0)-1,SL,,)</f>
        <v>© 2018 Responsible Minerals Initiative. All rights reserved.</v>
      </c>
      <c r="H3" s="438"/>
      <c r="I3" s="439"/>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62.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455" t="s">
        <v>870</v>
      </c>
      <c r="B5" s="451" t="s">
        <v>1264</v>
      </c>
      <c r="C5" s="454" t="s">
        <v>2604</v>
      </c>
      <c r="D5" s="451"/>
      <c r="E5" s="451" t="s">
        <v>1232</v>
      </c>
      <c r="F5" s="451" t="s">
        <v>870</v>
      </c>
      <c r="G5" s="451" t="s">
        <v>15434</v>
      </c>
      <c r="H5" s="452">
        <v>0</v>
      </c>
      <c r="I5" s="453" t="s">
        <v>2055</v>
      </c>
      <c r="J5" s="453" t="s">
        <v>2056</v>
      </c>
      <c r="K5" s="240"/>
      <c r="L5" s="240"/>
      <c r="M5" s="240"/>
      <c r="N5" s="240"/>
      <c r="O5" s="240"/>
      <c r="P5" s="239"/>
      <c r="Q5" s="241"/>
      <c r="R5" s="236" t="str">
        <f ca="1">IF(ISERROR($V5),"",OFFSET('Smelter Look-up'!$C$4,$V5-4,0)&amp;"")</f>
        <v>CNMC (Guangxi) PGMA Co., Ltd.</v>
      </c>
      <c r="S5" s="250" t="str">
        <f t="shared" ref="S5:S58" ca="1" si="0">IF(B5="","",IF(ISERROR(MATCH($E5,CL,0)),"Unknown",INDIRECT("'C'!$A$"&amp;MATCH($E5,CL,0)+1)))</f>
        <v>CN</v>
      </c>
      <c r="T5" s="250" t="str">
        <f ca="1">IF(B5="","",IF(ISERROR(MATCH($J5,SorP!$B$1:$B$6230,0)),"",INDIRECT("'SorP'!$A$"&amp;MATCH($J5,SorP!$B$1:$B$6230,0))))</f>
        <v>CN-45</v>
      </c>
      <c r="U5" s="280"/>
      <c r="V5" s="281">
        <f>IF(C5="",NA(),MATCH($B5&amp;$C5,'Smelter Look-up'!$J:$J,0))</f>
        <v>365</v>
      </c>
      <c r="W5" s="282"/>
      <c r="X5" s="282">
        <f t="shared" ref="X5:X58" si="1">IF(AND(C5="Smelter not listed",OR(LEN(D5)=0,LEN(E5)=0)),1,0)</f>
        <v>0</v>
      </c>
      <c r="Y5" s="282"/>
      <c r="Z5" s="282"/>
      <c r="AB5" s="284" t="str">
        <f t="shared" ref="AB5:AB58" si="2">B5&amp;C5</f>
        <v>TinCNMC (Guangxi) PGMA Co., Ltd.</v>
      </c>
    </row>
    <row r="6" spans="1:34" s="283" customFormat="1" ht="64.55" customHeight="1">
      <c r="A6" s="455" t="s">
        <v>873</v>
      </c>
      <c r="B6" s="451" t="s">
        <v>1264</v>
      </c>
      <c r="C6" s="454" t="s">
        <v>968</v>
      </c>
      <c r="D6" s="451"/>
      <c r="E6" s="451" t="s">
        <v>1238</v>
      </c>
      <c r="F6" s="451" t="s">
        <v>873</v>
      </c>
      <c r="G6" s="451" t="s">
        <v>15434</v>
      </c>
      <c r="H6" s="452">
        <v>0</v>
      </c>
      <c r="I6" s="453" t="s">
        <v>2067</v>
      </c>
      <c r="J6" s="453" t="s">
        <v>15437</v>
      </c>
      <c r="K6" s="240"/>
      <c r="L6" s="240"/>
      <c r="M6" s="240"/>
      <c r="N6" s="240"/>
      <c r="O6" s="240"/>
      <c r="P6" s="239"/>
      <c r="Q6" s="241"/>
      <c r="R6" s="236" t="str">
        <f ca="1">IF(ISERROR($V6),"",OFFSET('Smelter Look-up'!$C$4,$V6-4,0)&amp;"")</f>
        <v>CV United Smelting</v>
      </c>
      <c r="S6" s="250" t="str">
        <f t="shared" ca="1" si="0"/>
        <v>ID</v>
      </c>
      <c r="T6" s="250" t="str">
        <f ca="1">IF(B6="","",IF(ISERROR(MATCH($J6,SorP!$B$1:$B$6230,0)),"",INDIRECT("'SorP'!$A$"&amp;MATCH($J6,SorP!$B$1:$B$6230,0))))</f>
        <v/>
      </c>
      <c r="U6" s="280"/>
      <c r="V6" s="281">
        <f>IF(C6="",NA(),MATCH($B6&amp;$C6,'Smelter Look-up'!$J:$J,0))</f>
        <v>375</v>
      </c>
      <c r="W6" s="282"/>
      <c r="X6" s="282">
        <f t="shared" si="1"/>
        <v>0</v>
      </c>
      <c r="Y6" s="282"/>
      <c r="Z6" s="282"/>
      <c r="AB6" s="284" t="str">
        <f t="shared" si="2"/>
        <v>TinCV United Smelting</v>
      </c>
    </row>
    <row r="7" spans="1:34" s="283" customFormat="1" ht="90.35" customHeight="1">
      <c r="A7" s="455" t="s">
        <v>874</v>
      </c>
      <c r="B7" s="451" t="s">
        <v>1264</v>
      </c>
      <c r="C7" s="454" t="s">
        <v>969</v>
      </c>
      <c r="D7" s="451"/>
      <c r="E7" s="451" t="s">
        <v>3151</v>
      </c>
      <c r="F7" s="451" t="s">
        <v>874</v>
      </c>
      <c r="G7" s="451" t="s">
        <v>15434</v>
      </c>
      <c r="H7" s="452">
        <v>0</v>
      </c>
      <c r="I7" s="453" t="s">
        <v>2069</v>
      </c>
      <c r="J7" s="453" t="s">
        <v>2069</v>
      </c>
      <c r="K7" s="240"/>
      <c r="L7" s="240"/>
      <c r="M7" s="240"/>
      <c r="N7" s="240"/>
      <c r="O7" s="240"/>
      <c r="P7" s="239"/>
      <c r="Q7" s="241"/>
      <c r="R7" s="236" t="str">
        <f ca="1">IF(ISERROR($V7),"",OFFSET('Smelter Look-up'!$C$4,$V7-4,0)&amp;"")</f>
        <v>EM Vinto</v>
      </c>
      <c r="S7" s="250" t="str">
        <f t="shared" ca="1" si="0"/>
        <v>BO</v>
      </c>
      <c r="T7" s="250" t="str">
        <f ca="1">IF(B7="","",IF(ISERROR(MATCH($J7,SorP!$B$1:$B$6230,0)),"",INDIRECT("'SorP'!$A$"&amp;MATCH($J7,SorP!$B$1:$B$6230,0))))</f>
        <v>BO-O</v>
      </c>
      <c r="U7" s="280"/>
      <c r="V7" s="281">
        <f>IF(C7="",NA(),MATCH($B7&amp;$C7,'Smelter Look-up'!$J:$J,0))</f>
        <v>380</v>
      </c>
      <c r="W7" s="282"/>
      <c r="X7" s="282">
        <f t="shared" si="1"/>
        <v>0</v>
      </c>
      <c r="Y7" s="282"/>
      <c r="Z7" s="282"/>
      <c r="AB7" s="284" t="str">
        <f t="shared" si="2"/>
        <v>TinEM Vinto</v>
      </c>
    </row>
    <row r="8" spans="1:34" s="283" customFormat="1" ht="77.45" customHeight="1">
      <c r="A8" s="455" t="s">
        <v>877</v>
      </c>
      <c r="B8" s="451" t="s">
        <v>1264</v>
      </c>
      <c r="C8" s="454" t="s">
        <v>2606</v>
      </c>
      <c r="D8" s="451"/>
      <c r="E8" s="451" t="s">
        <v>1232</v>
      </c>
      <c r="F8" s="451" t="s">
        <v>877</v>
      </c>
      <c r="G8" s="451" t="s">
        <v>15434</v>
      </c>
      <c r="H8" s="452">
        <v>0</v>
      </c>
      <c r="I8" s="453" t="s">
        <v>3170</v>
      </c>
      <c r="J8" s="453" t="s">
        <v>1830</v>
      </c>
      <c r="K8" s="240"/>
      <c r="L8" s="240"/>
      <c r="M8" s="240"/>
      <c r="N8" s="240"/>
      <c r="O8" s="240"/>
      <c r="P8" s="239"/>
      <c r="Q8" s="241"/>
      <c r="R8" s="236" t="str">
        <f ca="1">IF(ISERROR($V8),"",OFFSET('Smelter Look-up'!$C$4,$V8-4,0)&amp;"")</f>
        <v>Gejiu Non-Ferrous Metal Processing Co., Ltd.</v>
      </c>
      <c r="S8" s="250" t="str">
        <f t="shared" ca="1" si="0"/>
        <v>CN</v>
      </c>
      <c r="T8" s="250" t="str">
        <f ca="1">IF(B8="","",IF(ISERROR(MATCH($J8,SorP!$B$1:$B$6230,0)),"",INDIRECT("'SorP'!$A$"&amp;MATCH($J8,SorP!$B$1:$B$6230,0))))</f>
        <v>CN-53</v>
      </c>
      <c r="U8" s="280"/>
      <c r="V8" s="281">
        <f>IF(C8="",NA(),MATCH($B8&amp;$C8,'Smelter Look-up'!$J:$J,0))</f>
        <v>392</v>
      </c>
      <c r="W8" s="282"/>
      <c r="X8" s="282">
        <f t="shared" si="1"/>
        <v>0</v>
      </c>
      <c r="Y8" s="282"/>
      <c r="Z8" s="282"/>
      <c r="AB8" s="284" t="str">
        <f t="shared" si="2"/>
        <v>TinGejiu Non-Ferrous Metal Processing Co., Ltd.</v>
      </c>
    </row>
    <row r="9" spans="1:34" s="283" customFormat="1" ht="51.65" customHeight="1">
      <c r="A9" s="455" t="s">
        <v>882</v>
      </c>
      <c r="B9" s="451" t="s">
        <v>1264</v>
      </c>
      <c r="C9" s="454" t="s">
        <v>946</v>
      </c>
      <c r="D9" s="451"/>
      <c r="E9" s="451" t="s">
        <v>1248</v>
      </c>
      <c r="F9" s="451" t="s">
        <v>882</v>
      </c>
      <c r="G9" s="451" t="s">
        <v>15434</v>
      </c>
      <c r="H9" s="452">
        <v>0</v>
      </c>
      <c r="I9" s="453" t="s">
        <v>2081</v>
      </c>
      <c r="J9" s="453" t="s">
        <v>9780</v>
      </c>
      <c r="K9" s="240"/>
      <c r="L9" s="240"/>
      <c r="M9" s="240"/>
      <c r="N9" s="240"/>
      <c r="O9" s="240"/>
      <c r="P9" s="239"/>
      <c r="Q9" s="241"/>
      <c r="R9" s="236" t="str">
        <f ca="1">IF(ISERROR($V9),"",OFFSET('Smelter Look-up'!$C$4,$V9-4,0)&amp;"")</f>
        <v>Malaysia Smelting Corporation (MSC)</v>
      </c>
      <c r="S9" s="250" t="str">
        <f t="shared" ca="1" si="0"/>
        <v>MY</v>
      </c>
      <c r="T9" s="250" t="str">
        <f ca="1">IF(B9="","",IF(ISERROR(MATCH($J9,SorP!$B$1:$B$6230,0)),"",INDIRECT("'SorP'!$A$"&amp;MATCH($J9,SorP!$B$1:$B$6230,0))))</f>
        <v>MY-07</v>
      </c>
      <c r="U9" s="280"/>
      <c r="V9" s="281">
        <f>IF(C9="",NA(),MATCH($B9&amp;$C9,'Smelter Look-up'!$J:$J,0))</f>
        <v>418</v>
      </c>
      <c r="W9" s="282"/>
      <c r="X9" s="282">
        <f t="shared" si="1"/>
        <v>0</v>
      </c>
      <c r="Y9" s="282"/>
      <c r="Z9" s="282"/>
      <c r="AB9" s="284" t="str">
        <f t="shared" si="2"/>
        <v>TinMalaysia Smelting Corporation (MSC)</v>
      </c>
    </row>
    <row r="10" spans="1:34" s="283" customFormat="1" ht="51.65" customHeight="1">
      <c r="A10" s="455" t="s">
        <v>883</v>
      </c>
      <c r="B10" s="451" t="s">
        <v>1264</v>
      </c>
      <c r="C10" s="454" t="s">
        <v>13597</v>
      </c>
      <c r="D10" s="451"/>
      <c r="E10" s="451" t="s">
        <v>1228</v>
      </c>
      <c r="F10" s="451" t="s">
        <v>883</v>
      </c>
      <c r="G10" s="451" t="s">
        <v>15434</v>
      </c>
      <c r="H10" s="452">
        <v>0</v>
      </c>
      <c r="I10" s="453" t="s">
        <v>2084</v>
      </c>
      <c r="J10" s="453" t="s">
        <v>1954</v>
      </c>
      <c r="K10" s="240"/>
      <c r="L10" s="240"/>
      <c r="M10" s="240"/>
      <c r="N10" s="240"/>
      <c r="O10" s="240"/>
      <c r="P10" s="239"/>
      <c r="Q10" s="241"/>
      <c r="R10" s="236" t="str">
        <f ca="1">IF(ISERROR($V10),"",OFFSET('Smelter Look-up'!$C$4,$V10-4,0)&amp;"")</f>
        <v>Mineracao Taboca S.A.</v>
      </c>
      <c r="S10" s="250" t="str">
        <f t="shared" ca="1" si="0"/>
        <v>BR</v>
      </c>
      <c r="T10" s="250" t="str">
        <f ca="1">IF(B10="","",IF(ISERROR(MATCH($J10,SorP!$B$1:$B$6230,0)),"",INDIRECT("'SorP'!$A$"&amp;MATCH($J10,SorP!$B$1:$B$6230,0))))</f>
        <v>BR-SP</v>
      </c>
      <c r="U10" s="280"/>
      <c r="V10" s="281">
        <f>IF(C10="",NA(),MATCH($B10&amp;$C10,'Smelter Look-up'!$J:$J,0))</f>
        <v>425</v>
      </c>
      <c r="W10" s="282"/>
      <c r="X10" s="282">
        <f t="shared" si="1"/>
        <v>0</v>
      </c>
      <c r="Y10" s="282"/>
      <c r="Z10" s="282"/>
      <c r="AB10" s="284" t="str">
        <f t="shared" si="2"/>
        <v>TinMineracao Taboca S.A.</v>
      </c>
    </row>
    <row r="11" spans="1:34" s="283" customFormat="1" ht="25.85" customHeight="1">
      <c r="A11" s="455" t="s">
        <v>884</v>
      </c>
      <c r="B11" s="451" t="s">
        <v>1264</v>
      </c>
      <c r="C11" s="454" t="s">
        <v>1163</v>
      </c>
      <c r="D11" s="451"/>
      <c r="E11" s="451" t="s">
        <v>1008</v>
      </c>
      <c r="F11" s="451" t="s">
        <v>884</v>
      </c>
      <c r="G11" s="451" t="s">
        <v>15434</v>
      </c>
      <c r="H11" s="452">
        <v>0</v>
      </c>
      <c r="I11" s="453" t="s">
        <v>2086</v>
      </c>
      <c r="J11" s="453" t="s">
        <v>10243</v>
      </c>
      <c r="K11" s="240"/>
      <c r="L11" s="240"/>
      <c r="M11" s="240"/>
      <c r="N11" s="240"/>
      <c r="O11" s="240"/>
      <c r="P11" s="239"/>
      <c r="Q11" s="241"/>
      <c r="R11" s="236" t="str">
        <f ca="1">IF(ISERROR($V11),"",OFFSET('Smelter Look-up'!$C$4,$V11-4,0)&amp;"")</f>
        <v>Minsur</v>
      </c>
      <c r="S11" s="250" t="str">
        <f t="shared" ca="1" si="0"/>
        <v>PE</v>
      </c>
      <c r="T11" s="250" t="str">
        <f ca="1">IF(B11="","",IF(ISERROR(MATCH($J11,SorP!$B$1:$B$6230,0)),"",INDIRECT("'SorP'!$A$"&amp;MATCH($J11,SorP!$B$1:$B$6230,0))))</f>
        <v>PE-ICA</v>
      </c>
      <c r="U11" s="280"/>
      <c r="V11" s="281">
        <f>IF(C11="",NA(),MATCH($B11&amp;$C11,'Smelter Look-up'!$J:$J,0))</f>
        <v>428</v>
      </c>
      <c r="W11" s="282"/>
      <c r="X11" s="282">
        <f t="shared" si="1"/>
        <v>0</v>
      </c>
      <c r="Y11" s="282"/>
      <c r="Z11" s="282"/>
      <c r="AB11" s="284" t="str">
        <f t="shared" si="2"/>
        <v>TinMinsur</v>
      </c>
    </row>
    <row r="12" spans="1:34" s="283" customFormat="1" ht="38.75" customHeight="1">
      <c r="A12" s="455" t="s">
        <v>891</v>
      </c>
      <c r="B12" s="451" t="s">
        <v>1264</v>
      </c>
      <c r="C12" s="454" t="s">
        <v>702</v>
      </c>
      <c r="D12" s="451"/>
      <c r="E12" s="451" t="s">
        <v>1238</v>
      </c>
      <c r="F12" s="451" t="s">
        <v>891</v>
      </c>
      <c r="G12" s="451" t="s">
        <v>15434</v>
      </c>
      <c r="H12" s="452">
        <v>0</v>
      </c>
      <c r="I12" s="453" t="s">
        <v>2065</v>
      </c>
      <c r="J12" s="453" t="s">
        <v>15437</v>
      </c>
      <c r="K12" s="240"/>
      <c r="L12" s="240"/>
      <c r="M12" s="240"/>
      <c r="N12" s="240"/>
      <c r="O12" s="240"/>
      <c r="P12" s="239"/>
      <c r="Q12" s="241"/>
      <c r="R12" s="236" t="str">
        <f ca="1">IF(ISERROR($V12),"",OFFSET('Smelter Look-up'!$C$4,$V12-4,0)&amp;"")</f>
        <v>PT Bangka Tin Industry</v>
      </c>
      <c r="S12" s="250" t="str">
        <f t="shared" ca="1" si="0"/>
        <v>ID</v>
      </c>
      <c r="T12" s="250" t="str">
        <f ca="1">IF(B12="","",IF(ISERROR(MATCH($J12,SorP!$B$1:$B$6230,0)),"",INDIRECT("'SorP'!$A$"&amp;MATCH($J12,SorP!$B$1:$B$6230,0))))</f>
        <v/>
      </c>
      <c r="U12" s="280"/>
      <c r="V12" s="281">
        <f>IF(C12="",NA(),MATCH($B12&amp;$C12,'Smelter Look-up'!$J:$J,0))</f>
        <v>447</v>
      </c>
      <c r="W12" s="282"/>
      <c r="X12" s="282">
        <f t="shared" si="1"/>
        <v>0</v>
      </c>
      <c r="Y12" s="282"/>
      <c r="Z12" s="282"/>
      <c r="AB12" s="284" t="str">
        <f t="shared" si="2"/>
        <v>TinPT Bangka Tin Industry</v>
      </c>
    </row>
    <row r="13" spans="1:34" s="283" customFormat="1" ht="116.15" customHeight="1">
      <c r="A13" s="455" t="s">
        <v>894</v>
      </c>
      <c r="B13" s="451" t="s">
        <v>1264</v>
      </c>
      <c r="C13" s="454" t="s">
        <v>703</v>
      </c>
      <c r="D13" s="451"/>
      <c r="E13" s="451" t="s">
        <v>1238</v>
      </c>
      <c r="F13" s="451" t="s">
        <v>894</v>
      </c>
      <c r="G13" s="451" t="s">
        <v>15434</v>
      </c>
      <c r="H13" s="452">
        <v>0</v>
      </c>
      <c r="I13" s="453" t="s">
        <v>2067</v>
      </c>
      <c r="J13" s="453" t="s">
        <v>15437</v>
      </c>
      <c r="K13" s="240"/>
      <c r="L13" s="240"/>
      <c r="M13" s="240"/>
      <c r="N13" s="240"/>
      <c r="O13" s="240"/>
      <c r="P13" s="239"/>
      <c r="Q13" s="241"/>
      <c r="R13" s="236" t="str">
        <f ca="1">IF(ISERROR($V13),"",OFFSET('Smelter Look-up'!$C$4,$V13-4,0)&amp;"")</f>
        <v>PT DS Jaya Abadi</v>
      </c>
      <c r="S13" s="250" t="str">
        <f t="shared" ca="1" si="0"/>
        <v>ID</v>
      </c>
      <c r="T13" s="250" t="str">
        <f ca="1">IF(B13="","",IF(ISERROR(MATCH($J13,SorP!$B$1:$B$6230,0)),"",INDIRECT("'SorP'!$A$"&amp;MATCH($J13,SorP!$B$1:$B$6230,0))))</f>
        <v/>
      </c>
      <c r="U13" s="280"/>
      <c r="V13" s="281">
        <f>IF(C13="",NA(),MATCH($B13&amp;$C13,'Smelter Look-up'!$J:$J,0))</f>
        <v>450</v>
      </c>
      <c r="W13" s="282"/>
      <c r="X13" s="282">
        <f t="shared" si="1"/>
        <v>0</v>
      </c>
      <c r="Y13" s="282"/>
      <c r="Z13" s="282"/>
      <c r="AB13" s="284" t="str">
        <f t="shared" si="2"/>
        <v>TinPT DS Jaya Abadi</v>
      </c>
    </row>
    <row r="14" spans="1:34" s="283" customFormat="1" ht="51.65" customHeight="1">
      <c r="A14" s="455" t="s">
        <v>895</v>
      </c>
      <c r="B14" s="451" t="s">
        <v>1264</v>
      </c>
      <c r="C14" s="454" t="s">
        <v>722</v>
      </c>
      <c r="D14" s="451"/>
      <c r="E14" s="451" t="s">
        <v>1238</v>
      </c>
      <c r="F14" s="451" t="s">
        <v>895</v>
      </c>
      <c r="G14" s="451" t="s">
        <v>15434</v>
      </c>
      <c r="H14" s="452">
        <v>0</v>
      </c>
      <c r="I14" s="453" t="s">
        <v>2096</v>
      </c>
      <c r="J14" s="453" t="s">
        <v>2095</v>
      </c>
      <c r="K14" s="240"/>
      <c r="L14" s="240"/>
      <c r="M14" s="240"/>
      <c r="N14" s="240"/>
      <c r="O14" s="240"/>
      <c r="P14" s="239"/>
      <c r="Q14" s="241"/>
      <c r="R14" s="236" t="str">
        <f ca="1">IF(ISERROR($V14),"",OFFSET('Smelter Look-up'!$C$4,$V14-4,0)&amp;"")</f>
        <v>PT Eunindo Usaha Mandiri</v>
      </c>
      <c r="S14" s="250" t="str">
        <f t="shared" ca="1" si="0"/>
        <v>ID</v>
      </c>
      <c r="T14" s="250" t="str">
        <f ca="1">IF(B14="","",IF(ISERROR(MATCH($J14,SorP!$B$1:$B$6230,0)),"",INDIRECT("'SorP'!$A$"&amp;MATCH($J14,SorP!$B$1:$B$6230,0))))</f>
        <v>ID-KR</v>
      </c>
      <c r="U14" s="280"/>
      <c r="V14" s="281">
        <f>IF(C14="",NA(),MATCH($B14&amp;$C14,'Smelter Look-up'!$J:$J,0))</f>
        <v>451</v>
      </c>
      <c r="W14" s="282"/>
      <c r="X14" s="282">
        <f t="shared" si="1"/>
        <v>0</v>
      </c>
      <c r="Y14" s="282"/>
      <c r="Z14" s="282"/>
      <c r="AB14" s="284" t="str">
        <f t="shared" si="2"/>
        <v>TinPT Eunindo Usaha Mandiri</v>
      </c>
    </row>
    <row r="15" spans="1:34" s="283" customFormat="1" ht="64.55" customHeight="1">
      <c r="A15" s="455" t="s">
        <v>897</v>
      </c>
      <c r="B15" s="451" t="s">
        <v>1264</v>
      </c>
      <c r="C15" s="454" t="s">
        <v>723</v>
      </c>
      <c r="D15" s="451"/>
      <c r="E15" s="451" t="s">
        <v>1238</v>
      </c>
      <c r="F15" s="451" t="s">
        <v>897</v>
      </c>
      <c r="G15" s="451" t="s">
        <v>15434</v>
      </c>
      <c r="H15" s="452">
        <v>0</v>
      </c>
      <c r="I15" s="453" t="s">
        <v>2065</v>
      </c>
      <c r="J15" s="453" t="s">
        <v>15437</v>
      </c>
      <c r="K15" s="240"/>
      <c r="L15" s="240"/>
      <c r="M15" s="240"/>
      <c r="N15" s="240"/>
      <c r="O15" s="240"/>
      <c r="P15" s="239"/>
      <c r="Q15" s="241"/>
      <c r="R15" s="236" t="str">
        <f ca="1">IF(ISERROR($V15),"",OFFSET('Smelter Look-up'!$C$4,$V15-4,0)&amp;"")</f>
        <v>PT Mitra Stania Prima</v>
      </c>
      <c r="S15" s="250" t="str">
        <f t="shared" ca="1" si="0"/>
        <v>ID</v>
      </c>
      <c r="T15" s="250" t="str">
        <f ca="1">IF(B15="","",IF(ISERROR(MATCH($J15,SorP!$B$1:$B$6230,0)),"",INDIRECT("'SorP'!$A$"&amp;MATCH($J15,SorP!$B$1:$B$6230,0))))</f>
        <v/>
      </c>
      <c r="U15" s="280"/>
      <c r="V15" s="281">
        <f>IF(C15="",NA(),MATCH($B15&amp;$C15,'Smelter Look-up'!$J:$J,0))</f>
        <v>459</v>
      </c>
      <c r="W15" s="282"/>
      <c r="X15" s="282">
        <f t="shared" si="1"/>
        <v>0</v>
      </c>
      <c r="Y15" s="282"/>
      <c r="Z15" s="282"/>
      <c r="AB15" s="284" t="str">
        <f t="shared" si="2"/>
        <v>TinPT Mitra Stania Prima</v>
      </c>
    </row>
    <row r="16" spans="1:34" s="283" customFormat="1" ht="38.75" customHeight="1">
      <c r="A16" s="455" t="s">
        <v>899</v>
      </c>
      <c r="B16" s="451" t="s">
        <v>1264</v>
      </c>
      <c r="C16" s="454" t="s">
        <v>898</v>
      </c>
      <c r="D16" s="451"/>
      <c r="E16" s="451" t="s">
        <v>1238</v>
      </c>
      <c r="F16" s="451" t="s">
        <v>899</v>
      </c>
      <c r="G16" s="451" t="s">
        <v>15434</v>
      </c>
      <c r="H16" s="452">
        <v>0</v>
      </c>
      <c r="I16" s="453" t="s">
        <v>2067</v>
      </c>
      <c r="J16" s="453" t="s">
        <v>15437</v>
      </c>
      <c r="K16" s="240"/>
      <c r="L16" s="240"/>
      <c r="M16" s="240"/>
      <c r="N16" s="240"/>
      <c r="O16" s="240"/>
      <c r="P16" s="239"/>
      <c r="Q16" s="241"/>
      <c r="R16" s="236" t="str">
        <f ca="1">IF(ISERROR($V16),"",OFFSET('Smelter Look-up'!$C$4,$V16-4,0)&amp;"")</f>
        <v>PT Prima Timah Utama</v>
      </c>
      <c r="S16" s="250" t="str">
        <f t="shared" ca="1" si="0"/>
        <v>ID</v>
      </c>
      <c r="T16" s="250" t="str">
        <f ca="1">IF(B16="","",IF(ISERROR(MATCH($J16,SorP!$B$1:$B$6230,0)),"",INDIRECT("'SorP'!$A$"&amp;MATCH($J16,SorP!$B$1:$B$6230,0))))</f>
        <v/>
      </c>
      <c r="U16" s="280"/>
      <c r="V16" s="281">
        <f>IF(C16="",NA(),MATCH($B16&amp;$C16,'Smelter Look-up'!$J:$J,0))</f>
        <v>462</v>
      </c>
      <c r="W16" s="282"/>
      <c r="X16" s="282">
        <f t="shared" si="1"/>
        <v>0</v>
      </c>
      <c r="Y16" s="282"/>
      <c r="Z16" s="282"/>
      <c r="AB16" s="284" t="str">
        <f t="shared" si="2"/>
        <v>TinPT Prima Timah Utama</v>
      </c>
    </row>
    <row r="17" spans="1:28" s="283" customFormat="1" ht="90.35" customHeight="1">
      <c r="A17" s="455" t="s">
        <v>900</v>
      </c>
      <c r="B17" s="451" t="s">
        <v>1264</v>
      </c>
      <c r="C17" s="454" t="s">
        <v>2620</v>
      </c>
      <c r="D17" s="451"/>
      <c r="E17" s="451" t="s">
        <v>1238</v>
      </c>
      <c r="F17" s="451" t="s">
        <v>900</v>
      </c>
      <c r="G17" s="451" t="s">
        <v>15434</v>
      </c>
      <c r="H17" s="452">
        <v>0</v>
      </c>
      <c r="I17" s="453" t="s">
        <v>2065</v>
      </c>
      <c r="J17" s="453" t="s">
        <v>15437</v>
      </c>
      <c r="K17" s="240"/>
      <c r="L17" s="240"/>
      <c r="M17" s="240"/>
      <c r="N17" s="240"/>
      <c r="O17" s="240"/>
      <c r="P17" s="239"/>
      <c r="Q17" s="241"/>
      <c r="R17" s="236" t="str">
        <f ca="1">IF(ISERROR($V17),"",OFFSET('Smelter Look-up'!$C$4,$V17-4,0)&amp;"")</f>
        <v>PT Refined Bangka Tin</v>
      </c>
      <c r="S17" s="250" t="str">
        <f t="shared" ca="1" si="0"/>
        <v>ID</v>
      </c>
      <c r="T17" s="250" t="str">
        <f ca="1">IF(B17="","",IF(ISERROR(MATCH($J17,SorP!$B$1:$B$6230,0)),"",INDIRECT("'SorP'!$A$"&amp;MATCH($J17,SorP!$B$1:$B$6230,0))))</f>
        <v/>
      </c>
      <c r="U17" s="280"/>
      <c r="V17" s="281">
        <f>IF(C17="",NA(),MATCH($B17&amp;$C17,'Smelter Look-up'!$J:$J,0))</f>
        <v>463</v>
      </c>
      <c r="W17" s="282"/>
      <c r="X17" s="282">
        <f t="shared" si="1"/>
        <v>0</v>
      </c>
      <c r="Y17" s="282"/>
      <c r="Z17" s="282"/>
      <c r="AB17" s="284" t="str">
        <f t="shared" si="2"/>
        <v>TinPT Refined Bangka Tin</v>
      </c>
    </row>
    <row r="18" spans="1:28" s="283" customFormat="1" ht="77.45" customHeight="1">
      <c r="A18" s="455" t="s">
        <v>901</v>
      </c>
      <c r="B18" s="451" t="s">
        <v>1264</v>
      </c>
      <c r="C18" s="454" t="s">
        <v>724</v>
      </c>
      <c r="D18" s="451"/>
      <c r="E18" s="451" t="s">
        <v>1238</v>
      </c>
      <c r="F18" s="451" t="s">
        <v>901</v>
      </c>
      <c r="G18" s="451" t="s">
        <v>15434</v>
      </c>
      <c r="H18" s="452">
        <v>0</v>
      </c>
      <c r="I18" s="453" t="s">
        <v>2067</v>
      </c>
      <c r="J18" s="453" t="s">
        <v>15437</v>
      </c>
      <c r="K18" s="240"/>
      <c r="L18" s="240"/>
      <c r="M18" s="240"/>
      <c r="N18" s="240"/>
      <c r="O18" s="240"/>
      <c r="P18" s="239"/>
      <c r="Q18" s="241"/>
      <c r="R18" s="236" t="str">
        <f ca="1">IF(ISERROR($V18),"",OFFSET('Smelter Look-up'!$C$4,$V18-4,0)&amp;"")</f>
        <v>PT Sariwiguna Binasentosa</v>
      </c>
      <c r="S18" s="250" t="str">
        <f t="shared" ca="1" si="0"/>
        <v>ID</v>
      </c>
      <c r="T18" s="250" t="str">
        <f ca="1">IF(B18="","",IF(ISERROR(MATCH($J18,SorP!$B$1:$B$6230,0)),"",INDIRECT("'SorP'!$A$"&amp;MATCH($J18,SorP!$B$1:$B$6230,0))))</f>
        <v/>
      </c>
      <c r="U18" s="280"/>
      <c r="V18" s="281">
        <f>IF(C18="",NA(),MATCH($B18&amp;$C18,'Smelter Look-up'!$J:$J,0))</f>
        <v>464</v>
      </c>
      <c r="W18" s="282"/>
      <c r="X18" s="282">
        <f t="shared" si="1"/>
        <v>0</v>
      </c>
      <c r="Y18" s="282"/>
      <c r="Z18" s="282"/>
      <c r="AB18" s="284" t="str">
        <f t="shared" si="2"/>
        <v>TinPT Sariwiguna Binasentosa</v>
      </c>
    </row>
    <row r="19" spans="1:28" s="283" customFormat="1" ht="51.65" customHeight="1">
      <c r="A19" s="455" t="s">
        <v>926</v>
      </c>
      <c r="B19" s="451" t="s">
        <v>1264</v>
      </c>
      <c r="C19" s="454" t="s">
        <v>2098</v>
      </c>
      <c r="D19" s="451"/>
      <c r="E19" s="451" t="s">
        <v>1238</v>
      </c>
      <c r="F19" s="451" t="s">
        <v>926</v>
      </c>
      <c r="G19" s="451" t="s">
        <v>15434</v>
      </c>
      <c r="H19" s="452">
        <v>0</v>
      </c>
      <c r="I19" s="453" t="s">
        <v>2099</v>
      </c>
      <c r="J19" s="453" t="s">
        <v>6949</v>
      </c>
      <c r="K19" s="240"/>
      <c r="L19" s="240"/>
      <c r="M19" s="240"/>
      <c r="N19" s="240"/>
      <c r="O19" s="240"/>
      <c r="P19" s="239"/>
      <c r="Q19" s="241"/>
      <c r="R19" s="236" t="str">
        <f ca="1">IF(ISERROR($V19),"",OFFSET('Smelter Look-up'!$C$4,$V19-4,0)&amp;"")</f>
        <v>PT Timah (Persero) Tbk Kundur</v>
      </c>
      <c r="S19" s="250" t="str">
        <f t="shared" ca="1" si="0"/>
        <v>ID</v>
      </c>
      <c r="T19" s="250" t="str">
        <f ca="1">IF(B19="","",IF(ISERROR(MATCH($J19,SorP!$B$1:$B$6230,0)),"",INDIRECT("'SorP'!$A$"&amp;MATCH($J19,SorP!$B$1:$B$6230,0))))</f>
        <v>ID-RI</v>
      </c>
      <c r="U19" s="280"/>
      <c r="V19" s="281">
        <f>IF(C19="",NA(),MATCH($B19&amp;$C19,'Smelter Look-up'!$J:$J,0))</f>
        <v>469</v>
      </c>
      <c r="W19" s="282"/>
      <c r="X19" s="282">
        <f t="shared" si="1"/>
        <v>0</v>
      </c>
      <c r="Y19" s="282"/>
      <c r="Z19" s="282"/>
      <c r="AB19" s="284" t="str">
        <f t="shared" si="2"/>
        <v>TinPT Timah (Persero) Tbk Kundur</v>
      </c>
    </row>
    <row r="20" spans="1:28" s="283" customFormat="1" ht="20.399999999999999">
      <c r="A20" s="455" t="s">
        <v>903</v>
      </c>
      <c r="B20" s="451" t="s">
        <v>1264</v>
      </c>
      <c r="C20" s="454" t="s">
        <v>2685</v>
      </c>
      <c r="D20" s="451"/>
      <c r="E20" s="451" t="s">
        <v>1238</v>
      </c>
      <c r="F20" s="451" t="s">
        <v>903</v>
      </c>
      <c r="G20" s="451" t="s">
        <v>15434</v>
      </c>
      <c r="H20" s="452">
        <v>0</v>
      </c>
      <c r="I20" s="453" t="s">
        <v>2101</v>
      </c>
      <c r="J20" s="453" t="s">
        <v>15437</v>
      </c>
      <c r="K20" s="240"/>
      <c r="L20" s="240"/>
      <c r="M20" s="240"/>
      <c r="N20" s="240"/>
      <c r="O20" s="240"/>
      <c r="P20" s="239"/>
      <c r="Q20" s="241"/>
      <c r="R20" s="236" t="str">
        <f ca="1">IF(ISERROR($V20),"",OFFSET('Smelter Look-up'!$C$4,$V20-4,0)&amp;"")</f>
        <v>PT Timah (Persero) Tbk Mentok</v>
      </c>
      <c r="S20" s="250" t="str">
        <f t="shared" ca="1" si="0"/>
        <v>ID</v>
      </c>
      <c r="T20" s="250" t="str">
        <f ca="1">IF(B20="","",IF(ISERROR(MATCH($J20,SorP!$B$1:$B$6230,0)),"",INDIRECT("'SorP'!$A$"&amp;MATCH($J20,SorP!$B$1:$B$6230,0))))</f>
        <v/>
      </c>
      <c r="U20" s="280"/>
      <c r="V20" s="281">
        <f>IF(C20="",NA(),MATCH($B20&amp;$C20,'Smelter Look-up'!$J:$J,0))</f>
        <v>470</v>
      </c>
      <c r="W20" s="282"/>
      <c r="X20" s="282">
        <f t="shared" si="1"/>
        <v>0</v>
      </c>
      <c r="Y20" s="282"/>
      <c r="Z20" s="282"/>
      <c r="AB20" s="284" t="str">
        <f t="shared" si="2"/>
        <v>TinPT Timah (Persero) Tbk Mentok</v>
      </c>
    </row>
    <row r="21" spans="1:28" s="283" customFormat="1" ht="51.65" customHeight="1">
      <c r="A21" s="455" t="s">
        <v>904</v>
      </c>
      <c r="B21" s="451" t="s">
        <v>1264</v>
      </c>
      <c r="C21" s="454" t="s">
        <v>605</v>
      </c>
      <c r="D21" s="451"/>
      <c r="E21" s="451" t="s">
        <v>1238</v>
      </c>
      <c r="F21" s="451" t="s">
        <v>904</v>
      </c>
      <c r="G21" s="451" t="s">
        <v>15434</v>
      </c>
      <c r="H21" s="452">
        <v>0</v>
      </c>
      <c r="I21" s="453" t="s">
        <v>2067</v>
      </c>
      <c r="J21" s="453" t="s">
        <v>15437</v>
      </c>
      <c r="K21" s="240"/>
      <c r="L21" s="240"/>
      <c r="M21" s="240"/>
      <c r="N21" s="240"/>
      <c r="O21" s="240"/>
      <c r="P21" s="239"/>
      <c r="Q21" s="241"/>
      <c r="R21" s="236" t="str">
        <f ca="1">IF(ISERROR($V21),"",OFFSET('Smelter Look-up'!$C$4,$V21-4,0)&amp;"")</f>
        <v>PT Tinindo Inter Nusa</v>
      </c>
      <c r="S21" s="250" t="str">
        <f t="shared" ca="1" si="0"/>
        <v>ID</v>
      </c>
      <c r="T21" s="250" t="str">
        <f ca="1">IF(B21="","",IF(ISERROR(MATCH($J21,SorP!$B$1:$B$6230,0)),"",INDIRECT("'SorP'!$A$"&amp;MATCH($J21,SorP!$B$1:$B$6230,0))))</f>
        <v/>
      </c>
      <c r="U21" s="280"/>
      <c r="V21" s="281">
        <f>IF(C21="",NA(),MATCH($B21&amp;$C21,'Smelter Look-up'!$J:$J,0))</f>
        <v>471</v>
      </c>
      <c r="W21" s="282"/>
      <c r="X21" s="282">
        <f t="shared" si="1"/>
        <v>0</v>
      </c>
      <c r="Y21" s="282"/>
      <c r="Z21" s="282"/>
      <c r="AB21" s="284" t="str">
        <f t="shared" si="2"/>
        <v>TinPT Tinindo Inter Nusa</v>
      </c>
    </row>
    <row r="22" spans="1:28" s="283" customFormat="1" ht="38.75" customHeight="1">
      <c r="A22" s="455" t="s">
        <v>908</v>
      </c>
      <c r="B22" s="451" t="s">
        <v>1264</v>
      </c>
      <c r="C22" s="454" t="s">
        <v>1160</v>
      </c>
      <c r="D22" s="451"/>
      <c r="E22" s="451" t="s">
        <v>1016</v>
      </c>
      <c r="F22" s="451" t="s">
        <v>908</v>
      </c>
      <c r="G22" s="451" t="s">
        <v>15434</v>
      </c>
      <c r="H22" s="452">
        <v>0</v>
      </c>
      <c r="I22" s="453" t="s">
        <v>2103</v>
      </c>
      <c r="J22" s="453" t="s">
        <v>2104</v>
      </c>
      <c r="K22" s="240"/>
      <c r="L22" s="240"/>
      <c r="M22" s="240"/>
      <c r="N22" s="240"/>
      <c r="O22" s="240"/>
      <c r="P22" s="239"/>
      <c r="Q22" s="241"/>
      <c r="R22" s="236" t="str">
        <f ca="1">IF(ISERROR($V22),"",OFFSET('Smelter Look-up'!$C$4,$V22-4,0)&amp;"")</f>
        <v>Thaisarco</v>
      </c>
      <c r="S22" s="250" t="str">
        <f t="shared" ca="1" si="0"/>
        <v>TH</v>
      </c>
      <c r="T22" s="250" t="str">
        <f ca="1">IF(B22="","",IF(ISERROR(MATCH($J22,SorP!$B$1:$B$6230,0)),"",INDIRECT("'SorP'!$A$"&amp;MATCH($J22,SorP!$B$1:$B$6230,0))))</f>
        <v>TH-83</v>
      </c>
      <c r="U22" s="280"/>
      <c r="V22" s="281">
        <f>IF(C22="",NA(),MATCH($B22&amp;$C22,'Smelter Look-up'!$J:$J,0))</f>
        <v>483</v>
      </c>
      <c r="W22" s="282"/>
      <c r="X22" s="282">
        <f t="shared" si="1"/>
        <v>0</v>
      </c>
      <c r="Y22" s="282"/>
      <c r="Z22" s="282"/>
      <c r="AB22" s="284" t="str">
        <f t="shared" si="2"/>
        <v>TinThaisarco</v>
      </c>
    </row>
    <row r="23" spans="1:28" s="283" customFormat="1" ht="51.65" customHeight="1">
      <c r="A23" s="455" t="s">
        <v>909</v>
      </c>
      <c r="B23" s="451" t="s">
        <v>1264</v>
      </c>
      <c r="C23" s="454" t="s">
        <v>3291</v>
      </c>
      <c r="D23" s="451"/>
      <c r="E23" s="451" t="s">
        <v>1228</v>
      </c>
      <c r="F23" s="451" t="s">
        <v>909</v>
      </c>
      <c r="G23" s="451" t="s">
        <v>15434</v>
      </c>
      <c r="H23" s="452">
        <v>0</v>
      </c>
      <c r="I23" s="453" t="s">
        <v>2064</v>
      </c>
      <c r="J23" s="453" t="s">
        <v>2070</v>
      </c>
      <c r="K23" s="240"/>
      <c r="L23" s="240"/>
      <c r="M23" s="240"/>
      <c r="N23" s="240"/>
      <c r="O23" s="240"/>
      <c r="P23" s="239"/>
      <c r="Q23" s="241"/>
      <c r="R23" s="236" t="str">
        <f ca="1">IF(ISERROR($V23),"",OFFSET('Smelter Look-up'!$C$4,$V23-4,0)&amp;"")</f>
        <v>White Solder Metalurgia e Mineracao Ltda.</v>
      </c>
      <c r="S23" s="250" t="str">
        <f t="shared" ca="1" si="0"/>
        <v>BR</v>
      </c>
      <c r="T23" s="250" t="str">
        <f ca="1">IF(B23="","",IF(ISERROR(MATCH($J23,SorP!$B$1:$B$6230,0)),"",INDIRECT("'SorP'!$A$"&amp;MATCH($J23,SorP!$B$1:$B$6230,0))))</f>
        <v>BR-RO</v>
      </c>
      <c r="U23" s="280"/>
      <c r="V23" s="281">
        <f>IF(C23="",NA(),MATCH($B23&amp;$C23,'Smelter Look-up'!$J:$J,0))</f>
        <v>490</v>
      </c>
      <c r="W23" s="282"/>
      <c r="X23" s="282">
        <f t="shared" si="1"/>
        <v>0</v>
      </c>
      <c r="Y23" s="282"/>
      <c r="Z23" s="282"/>
      <c r="AB23" s="284" t="str">
        <f t="shared" si="2"/>
        <v>TinWhite Solder Metalurgia e Mineracao Ltda.</v>
      </c>
    </row>
    <row r="24" spans="1:28" s="283" customFormat="1" ht="64.55" customHeight="1">
      <c r="A24" s="455" t="s">
        <v>911</v>
      </c>
      <c r="B24" s="451" t="s">
        <v>1264</v>
      </c>
      <c r="C24" s="454" t="s">
        <v>3033</v>
      </c>
      <c r="D24" s="451"/>
      <c r="E24" s="451" t="s">
        <v>1232</v>
      </c>
      <c r="F24" s="451" t="s">
        <v>911</v>
      </c>
      <c r="G24" s="451" t="s">
        <v>15434</v>
      </c>
      <c r="H24" s="452">
        <v>0</v>
      </c>
      <c r="I24" s="453" t="s">
        <v>3170</v>
      </c>
      <c r="J24" s="453" t="s">
        <v>1830</v>
      </c>
      <c r="K24" s="240"/>
      <c r="L24" s="240"/>
      <c r="M24" s="240"/>
      <c r="N24" s="240"/>
      <c r="O24" s="240"/>
      <c r="P24" s="239"/>
      <c r="Q24" s="241"/>
      <c r="R24" s="236" t="str">
        <f ca="1">IF(ISERROR($V24),"",OFFSET('Smelter Look-up'!$C$4,$V24-4,0)&amp;"")</f>
        <v>Yunnan Tin Company Limited</v>
      </c>
      <c r="S24" s="250" t="str">
        <f t="shared" ca="1" si="0"/>
        <v>CN</v>
      </c>
      <c r="T24" s="250" t="str">
        <f ca="1">IF(B24="","",IF(ISERROR(MATCH($J24,SorP!$B$1:$B$6230,0)),"",INDIRECT("'SorP'!$A$"&amp;MATCH($J24,SorP!$B$1:$B$6230,0))))</f>
        <v>CN-53</v>
      </c>
      <c r="U24" s="280"/>
      <c r="V24" s="281">
        <f>IF(C24="",NA(),MATCH($B24&amp;$C24,'Smelter Look-up'!$J:$J,0))</f>
        <v>502</v>
      </c>
      <c r="W24" s="282"/>
      <c r="X24" s="282">
        <f t="shared" si="1"/>
        <v>0</v>
      </c>
      <c r="Y24" s="282"/>
      <c r="Z24" s="282"/>
      <c r="AB24" s="284" t="str">
        <f t="shared" si="2"/>
        <v>TinYunnan Tin Company Limited</v>
      </c>
    </row>
    <row r="25" spans="1:28" s="283" customFormat="1" ht="64.55" customHeight="1">
      <c r="A25" s="455" t="s">
        <v>2125</v>
      </c>
      <c r="B25" s="451" t="s">
        <v>1264</v>
      </c>
      <c r="C25" s="454" t="s">
        <v>15457</v>
      </c>
      <c r="D25" s="451"/>
      <c r="E25" s="451" t="s">
        <v>1227</v>
      </c>
      <c r="F25" s="451" t="s">
        <v>2125</v>
      </c>
      <c r="G25" s="451" t="s">
        <v>15434</v>
      </c>
      <c r="H25" s="452">
        <v>0</v>
      </c>
      <c r="I25" s="453" t="s">
        <v>2126</v>
      </c>
      <c r="J25" s="453" t="s">
        <v>3919</v>
      </c>
      <c r="K25" s="240"/>
      <c r="L25" s="240"/>
      <c r="M25" s="240"/>
      <c r="N25" s="240"/>
      <c r="O25" s="240"/>
      <c r="P25" s="239"/>
      <c r="Q25" s="241"/>
      <c r="R25" s="236" t="str">
        <f ca="1">IF(ISERROR($V25),"",OFFSET('Smelter Look-up'!$C$4,$V25-4,0)&amp;"")</f>
        <v/>
      </c>
      <c r="S25" s="250" t="str">
        <f t="shared" ca="1" si="0"/>
        <v>BE</v>
      </c>
      <c r="T25" s="250" t="str">
        <f ca="1">IF(B25="","",IF(ISERROR(MATCH($J25,SorP!$B$1:$B$6230,0)),"",INDIRECT("'SorP'!$A$"&amp;MATCH($J25,SorP!$B$1:$B$6230,0))))</f>
        <v>BE-VAN</v>
      </c>
      <c r="U25" s="280"/>
      <c r="V25" s="281" t="e">
        <f>IF(C25="",NA(),MATCH($B25&amp;$C25,'Smelter Look-up'!$J:$J,0))</f>
        <v>#N/A</v>
      </c>
      <c r="W25" s="282"/>
      <c r="X25" s="282">
        <f t="shared" si="1"/>
        <v>0</v>
      </c>
      <c r="Y25" s="282"/>
      <c r="Z25" s="282"/>
      <c r="AB25" s="284" t="str">
        <f t="shared" si="2"/>
        <v>TinMetallo-Chimique N.V.</v>
      </c>
    </row>
    <row r="26" spans="1:28" s="283" customFormat="1" ht="25.85" customHeight="1">
      <c r="A26" s="455" t="s">
        <v>760</v>
      </c>
      <c r="B26" s="451" t="s">
        <v>1263</v>
      </c>
      <c r="C26" s="454" t="s">
        <v>1033</v>
      </c>
      <c r="D26" s="451"/>
      <c r="E26" s="451" t="s">
        <v>1246</v>
      </c>
      <c r="F26" s="451" t="s">
        <v>760</v>
      </c>
      <c r="G26" s="451" t="s">
        <v>15434</v>
      </c>
      <c r="H26" s="452">
        <v>0</v>
      </c>
      <c r="I26" s="453" t="s">
        <v>1821</v>
      </c>
      <c r="J26" s="453" t="s">
        <v>1822</v>
      </c>
      <c r="K26" s="240"/>
      <c r="L26" s="240"/>
      <c r="M26" s="240"/>
      <c r="N26" s="240"/>
      <c r="O26" s="240"/>
      <c r="P26" s="239"/>
      <c r="Q26" s="241"/>
      <c r="R26" s="236" t="str">
        <f ca="1">IF(ISERROR($V26),"",OFFSET('Smelter Look-up'!$C$4,$V26-4,0)&amp;"")</f>
        <v>Caridad</v>
      </c>
      <c r="S26" s="250" t="str">
        <f t="shared" ca="1" si="0"/>
        <v>MX</v>
      </c>
      <c r="T26" s="250" t="str">
        <f ca="1">IF(B26="","",IF(ISERROR(MATCH($J26,SorP!$B$1:$B$6230,0)),"",INDIRECT("'SorP'!$A$"&amp;MATCH($J26,SorP!$B$1:$B$6230,0))))</f>
        <v>MX-SON</v>
      </c>
      <c r="U26" s="280"/>
      <c r="V26" s="281">
        <f>IF(C26="",NA(),MATCH($B26&amp;$C26,'Smelter Look-up'!$J:$J,0))</f>
        <v>36</v>
      </c>
      <c r="W26" s="282"/>
      <c r="X26" s="282">
        <f t="shared" si="1"/>
        <v>0</v>
      </c>
      <c r="Y26" s="282"/>
      <c r="Z26" s="282"/>
      <c r="AB26" s="284" t="str">
        <f t="shared" si="2"/>
        <v>GoldCaridad</v>
      </c>
    </row>
    <row r="27" spans="1:28" s="283" customFormat="1" ht="51.65" customHeight="1">
      <c r="A27" s="455" t="s">
        <v>914</v>
      </c>
      <c r="B27" s="451" t="s">
        <v>1266</v>
      </c>
      <c r="C27" s="454" t="s">
        <v>1529</v>
      </c>
      <c r="D27" s="451"/>
      <c r="E27" s="451" t="s">
        <v>1232</v>
      </c>
      <c r="F27" s="451" t="s">
        <v>914</v>
      </c>
      <c r="G27" s="451" t="s">
        <v>15434</v>
      </c>
      <c r="H27" s="452">
        <v>0</v>
      </c>
      <c r="I27" s="453" t="s">
        <v>2134</v>
      </c>
      <c r="J27" s="453" t="s">
        <v>1975</v>
      </c>
      <c r="K27" s="240"/>
      <c r="L27" s="240"/>
      <c r="M27" s="240"/>
      <c r="N27" s="240"/>
      <c r="O27" s="240"/>
      <c r="P27" s="239"/>
      <c r="Q27" s="241"/>
      <c r="R27" s="236" t="str">
        <f ca="1">IF(ISERROR($V27),"",OFFSET('Smelter Look-up'!$C$4,$V27-4,0)&amp;"")</f>
        <v>Guangdong Xianglu Tungsten Co., Ltd.</v>
      </c>
      <c r="S27" s="250" t="str">
        <f t="shared" ca="1" si="0"/>
        <v>CN</v>
      </c>
      <c r="T27" s="250" t="str">
        <f ca="1">IF(B27="","",IF(ISERROR(MATCH($J27,SorP!$B$1:$B$6230,0)),"",INDIRECT("'SorP'!$A$"&amp;MATCH($J27,SorP!$B$1:$B$6230,0))))</f>
        <v>CN-44</v>
      </c>
      <c r="U27" s="280"/>
      <c r="V27" s="281">
        <f>IF(C27="",NA(),MATCH($B27&amp;$C27,'Smelter Look-up'!$J:$J,0))</f>
        <v>530</v>
      </c>
      <c r="W27" s="282"/>
      <c r="X27" s="282">
        <f t="shared" si="1"/>
        <v>0</v>
      </c>
      <c r="Y27" s="282"/>
      <c r="Z27" s="282"/>
      <c r="AB27" s="284" t="str">
        <f t="shared" si="2"/>
        <v>TungstenGuangdong Xianglu Tungsten Co., Ltd.</v>
      </c>
    </row>
    <row r="28" spans="1:28" s="283" customFormat="1" ht="51.65" customHeight="1">
      <c r="A28" s="455" t="s">
        <v>878</v>
      </c>
      <c r="B28" s="451" t="s">
        <v>1264</v>
      </c>
      <c r="C28" s="454" t="s">
        <v>2073</v>
      </c>
      <c r="D28" s="451"/>
      <c r="E28" s="451" t="s">
        <v>1232</v>
      </c>
      <c r="F28" s="451" t="s">
        <v>878</v>
      </c>
      <c r="G28" s="451" t="s">
        <v>15434</v>
      </c>
      <c r="H28" s="452">
        <v>0</v>
      </c>
      <c r="I28" s="453" t="s">
        <v>3170</v>
      </c>
      <c r="J28" s="453" t="s">
        <v>1830</v>
      </c>
      <c r="K28" s="240"/>
      <c r="L28" s="240"/>
      <c r="M28" s="240"/>
      <c r="N28" s="240"/>
      <c r="O28" s="240"/>
      <c r="P28" s="239"/>
      <c r="Q28" s="241"/>
      <c r="R28" s="236" t="str">
        <f ca="1">IF(ISERROR($V28),"",OFFSET('Smelter Look-up'!$C$4,$V28-4,0)&amp;"")</f>
        <v>Gejiu Zili Mining And Metallurgy Co., Ltd.</v>
      </c>
      <c r="S28" s="250" t="str">
        <f t="shared" ca="1" si="0"/>
        <v>CN</v>
      </c>
      <c r="T28" s="250" t="str">
        <f ca="1">IF(B28="","",IF(ISERROR(MATCH($J28,SorP!$B$1:$B$6230,0)),"",INDIRECT("'SorP'!$A$"&amp;MATCH($J28,SorP!$B$1:$B$6230,0))))</f>
        <v>CN-53</v>
      </c>
      <c r="U28" s="280"/>
      <c r="V28" s="281">
        <f>IF(C28="",NA(),MATCH($B28&amp;$C28,'Smelter Look-up'!$J:$J,0))</f>
        <v>395</v>
      </c>
      <c r="W28" s="282"/>
      <c r="X28" s="282">
        <f t="shared" si="1"/>
        <v>0</v>
      </c>
      <c r="Y28" s="282"/>
      <c r="Z28" s="282"/>
      <c r="AB28" s="284" t="str">
        <f t="shared" si="2"/>
        <v>TinGejiu Zili Mining And Metallurgy Co., Ltd.</v>
      </c>
    </row>
    <row r="29" spans="1:28" s="283" customFormat="1" ht="77.45" customHeight="1">
      <c r="A29" s="455" t="s">
        <v>881</v>
      </c>
      <c r="B29" s="451" t="s">
        <v>1264</v>
      </c>
      <c r="C29" s="454" t="s">
        <v>1474</v>
      </c>
      <c r="D29" s="451"/>
      <c r="E29" s="451" t="s">
        <v>1232</v>
      </c>
      <c r="F29" s="451" t="s">
        <v>881</v>
      </c>
      <c r="G29" s="451" t="s">
        <v>15434</v>
      </c>
      <c r="H29" s="452">
        <v>0</v>
      </c>
      <c r="I29" s="453" t="s">
        <v>2076</v>
      </c>
      <c r="J29" s="453" t="s">
        <v>2056</v>
      </c>
      <c r="K29" s="240"/>
      <c r="L29" s="240"/>
      <c r="M29" s="240"/>
      <c r="N29" s="240"/>
      <c r="O29" s="240"/>
      <c r="P29" s="239"/>
      <c r="Q29" s="241"/>
      <c r="R29" s="236" t="str">
        <f ca="1">IF(ISERROR($V29),"",OFFSET('Smelter Look-up'!$C$4,$V29-4,0)&amp;"")</f>
        <v>China Tin Group Co., Ltd.</v>
      </c>
      <c r="S29" s="250" t="str">
        <f t="shared" ca="1" si="0"/>
        <v>CN</v>
      </c>
      <c r="T29" s="250" t="str">
        <f ca="1">IF(B29="","",IF(ISERROR(MATCH($J29,SorP!$B$1:$B$6230,0)),"",INDIRECT("'SorP'!$A$"&amp;MATCH($J29,SorP!$B$1:$B$6230,0))))</f>
        <v>CN-45</v>
      </c>
      <c r="U29" s="280"/>
      <c r="V29" s="281">
        <f>IF(C29="",NA(),MATCH($B29&amp;$C29,'Smelter Look-up'!$J:$J,0))</f>
        <v>362</v>
      </c>
      <c r="W29" s="282"/>
      <c r="X29" s="282">
        <f t="shared" si="1"/>
        <v>0</v>
      </c>
      <c r="Y29" s="282"/>
      <c r="Z29" s="282"/>
      <c r="AB29" s="284" t="str">
        <f t="shared" si="2"/>
        <v>TinChina Tin Group Co., Ltd.</v>
      </c>
    </row>
    <row r="30" spans="1:28" s="283" customFormat="1" ht="51.65" customHeight="1">
      <c r="A30" s="455" t="s">
        <v>798</v>
      </c>
      <c r="B30" s="451" t="s">
        <v>1263</v>
      </c>
      <c r="C30" s="454" t="s">
        <v>63</v>
      </c>
      <c r="D30" s="451"/>
      <c r="E30" s="451" t="s">
        <v>1244</v>
      </c>
      <c r="F30" s="451" t="s">
        <v>798</v>
      </c>
      <c r="G30" s="451" t="s">
        <v>15434</v>
      </c>
      <c r="H30" s="452">
        <v>0</v>
      </c>
      <c r="I30" s="453" t="s">
        <v>1883</v>
      </c>
      <c r="J30" s="453" t="s">
        <v>15436</v>
      </c>
      <c r="K30" s="240"/>
      <c r="L30" s="240"/>
      <c r="M30" s="240"/>
      <c r="N30" s="240"/>
      <c r="O30" s="240"/>
      <c r="P30" s="239"/>
      <c r="Q30" s="241"/>
      <c r="R30" s="236" t="str">
        <f ca="1">IF(ISERROR($V30),"",OFFSET('Smelter Look-up'!$C$4,$V30-4,0)&amp;"")</f>
        <v>LS-NIKKO Copper Inc.</v>
      </c>
      <c r="S30" s="250" t="str">
        <f t="shared" ca="1" si="0"/>
        <v>KR</v>
      </c>
      <c r="T30" s="250" t="str">
        <f ca="1">IF(B30="","",IF(ISERROR(MATCH($J30,SorP!$B$1:$B$6230,0)),"",INDIRECT("'SorP'!$A$"&amp;MATCH($J30,SorP!$B$1:$B$6230,0))))</f>
        <v/>
      </c>
      <c r="U30" s="280"/>
      <c r="V30" s="281">
        <f>IF(C30="",NA(),MATCH($B30&amp;$C30,'Smelter Look-up'!$J:$J,0))</f>
        <v>130</v>
      </c>
      <c r="W30" s="282"/>
      <c r="X30" s="282">
        <f t="shared" si="1"/>
        <v>0</v>
      </c>
      <c r="Y30" s="282"/>
      <c r="Z30" s="282"/>
      <c r="AB30" s="284" t="str">
        <f t="shared" si="2"/>
        <v>GoldLS-NIKKO Copper Inc.</v>
      </c>
    </row>
    <row r="31" spans="1:28" s="283" customFormat="1" ht="90.35" customHeight="1">
      <c r="A31" s="455" t="s">
        <v>802</v>
      </c>
      <c r="B31" s="451" t="s">
        <v>1263</v>
      </c>
      <c r="C31" s="454" t="s">
        <v>64</v>
      </c>
      <c r="D31" s="451"/>
      <c r="E31" s="451" t="s">
        <v>1241</v>
      </c>
      <c r="F31" s="451" t="s">
        <v>802</v>
      </c>
      <c r="G31" s="451" t="s">
        <v>15434</v>
      </c>
      <c r="H31" s="452">
        <v>0</v>
      </c>
      <c r="I31" s="453" t="s">
        <v>1888</v>
      </c>
      <c r="J31" s="453" t="s">
        <v>1844</v>
      </c>
      <c r="K31" s="240"/>
      <c r="L31" s="240"/>
      <c r="M31" s="240"/>
      <c r="N31" s="240"/>
      <c r="O31" s="240"/>
      <c r="P31" s="239"/>
      <c r="Q31" s="241"/>
      <c r="R31" s="236" t="str">
        <f ca="1">IF(ISERROR($V31),"",OFFSET('Smelter Look-up'!$C$4,$V31-4,0)&amp;"")</f>
        <v>Matsuda Sangyo Co., Ltd.</v>
      </c>
      <c r="S31" s="250" t="str">
        <f t="shared" ca="1" si="0"/>
        <v>JP</v>
      </c>
      <c r="T31" s="250" t="str">
        <f ca="1">IF(B31="","",IF(ISERROR(MATCH($J31,SorP!$B$1:$B$6230,0)),"",INDIRECT("'SorP'!$A$"&amp;MATCH($J31,SorP!$B$1:$B$6230,0))))</f>
        <v>JP-11</v>
      </c>
      <c r="U31" s="280"/>
      <c r="V31" s="281">
        <f>IF(C31="",NA(),MATCH($B31&amp;$C31,'Smelter Look-up'!$J:$J,0))</f>
        <v>136</v>
      </c>
      <c r="W31" s="282"/>
      <c r="X31" s="282">
        <f t="shared" si="1"/>
        <v>0</v>
      </c>
      <c r="Y31" s="282"/>
      <c r="Z31" s="282"/>
      <c r="AB31" s="284" t="str">
        <f t="shared" si="2"/>
        <v>GoldMatsuda Sangyo Co., Ltd.</v>
      </c>
    </row>
    <row r="32" spans="1:28" s="283" customFormat="1" ht="77.45" customHeight="1">
      <c r="A32" s="455" t="s">
        <v>803</v>
      </c>
      <c r="B32" s="451" t="s">
        <v>1263</v>
      </c>
      <c r="C32" s="454" t="s">
        <v>2613</v>
      </c>
      <c r="D32" s="451"/>
      <c r="E32" s="451" t="s">
        <v>1232</v>
      </c>
      <c r="F32" s="451" t="s">
        <v>803</v>
      </c>
      <c r="G32" s="451" t="s">
        <v>15434</v>
      </c>
      <c r="H32" s="452">
        <v>0</v>
      </c>
      <c r="I32" s="453" t="s">
        <v>1892</v>
      </c>
      <c r="J32" s="453" t="s">
        <v>1856</v>
      </c>
      <c r="K32" s="240"/>
      <c r="L32" s="240"/>
      <c r="M32" s="240"/>
      <c r="N32" s="240"/>
      <c r="O32" s="240"/>
      <c r="P32" s="239"/>
      <c r="Q32" s="241"/>
      <c r="R32" s="236" t="str">
        <f ca="1">IF(ISERROR($V32),"",OFFSET('Smelter Look-up'!$C$4,$V32-4,0)&amp;"")</f>
        <v>Metalor Technologies (Hong Kong) Ltd.</v>
      </c>
      <c r="S32" s="250" t="str">
        <f t="shared" ca="1" si="0"/>
        <v>CN</v>
      </c>
      <c r="T32" s="250" t="str">
        <f ca="1">IF(B32="","",IF(ISERROR(MATCH($J32,SorP!$B$1:$B$6230,0)),"",INDIRECT("'SorP'!$A$"&amp;MATCH($J32,SorP!$B$1:$B$6230,0))))</f>
        <v>CN-91</v>
      </c>
      <c r="U32" s="280"/>
      <c r="V32" s="281">
        <f>IF(C32="",NA(),MATCH($B32&amp;$C32,'Smelter Look-up'!$J:$J,0))</f>
        <v>141</v>
      </c>
      <c r="W32" s="282"/>
      <c r="X32" s="282">
        <f t="shared" si="1"/>
        <v>0</v>
      </c>
      <c r="Y32" s="282"/>
      <c r="Z32" s="282"/>
      <c r="AB32" s="284" t="str">
        <f t="shared" si="2"/>
        <v>GoldMetalor Technologies (Hong Kong) Ltd.</v>
      </c>
    </row>
    <row r="33" spans="1:28" s="283" customFormat="1" ht="64.55" customHeight="1">
      <c r="A33" s="455" t="s">
        <v>805</v>
      </c>
      <c r="B33" s="451" t="s">
        <v>1263</v>
      </c>
      <c r="C33" s="454" t="s">
        <v>2988</v>
      </c>
      <c r="D33" s="451"/>
      <c r="E33" s="451" t="s">
        <v>1230</v>
      </c>
      <c r="F33" s="451" t="s">
        <v>805</v>
      </c>
      <c r="G33" s="451" t="s">
        <v>15434</v>
      </c>
      <c r="H33" s="452">
        <v>0</v>
      </c>
      <c r="I33" s="453" t="s">
        <v>1893</v>
      </c>
      <c r="J33" s="453" t="s">
        <v>1894</v>
      </c>
      <c r="K33" s="240"/>
      <c r="L33" s="240"/>
      <c r="M33" s="240"/>
      <c r="N33" s="240"/>
      <c r="O33" s="240"/>
      <c r="P33" s="239"/>
      <c r="Q33" s="241"/>
      <c r="R33" s="236" t="str">
        <f ca="1">IF(ISERROR($V33),"",OFFSET('Smelter Look-up'!$C$4,$V33-4,0)&amp;"")</f>
        <v>Metalor Technologies S.A.</v>
      </c>
      <c r="S33" s="250" t="str">
        <f t="shared" ca="1" si="0"/>
        <v>CH</v>
      </c>
      <c r="T33" s="250" t="str">
        <f ca="1">IF(B33="","",IF(ISERROR(MATCH($J33,SorP!$B$1:$B$6230,0)),"",INDIRECT("'SorP'!$A$"&amp;MATCH($J33,SorP!$B$1:$B$6230,0))))</f>
        <v>CH-NE</v>
      </c>
      <c r="U33" s="280"/>
      <c r="V33" s="281">
        <f>IF(C33="",NA(),MATCH($B33&amp;$C33,'Smelter Look-up'!$J:$J,0))</f>
        <v>144</v>
      </c>
      <c r="W33" s="282"/>
      <c r="X33" s="282">
        <f t="shared" si="1"/>
        <v>0</v>
      </c>
      <c r="Y33" s="282"/>
      <c r="Z33" s="282"/>
      <c r="AB33" s="284" t="str">
        <f t="shared" si="2"/>
        <v>GoldMetalor Technologies S.A.</v>
      </c>
    </row>
    <row r="34" spans="1:28" s="283" customFormat="1" ht="77.45" customHeight="1">
      <c r="A34" s="455" t="s">
        <v>806</v>
      </c>
      <c r="B34" s="451" t="s">
        <v>1263</v>
      </c>
      <c r="C34" s="454" t="s">
        <v>1370</v>
      </c>
      <c r="D34" s="451"/>
      <c r="E34" s="451" t="s">
        <v>3153</v>
      </c>
      <c r="F34" s="451" t="s">
        <v>806</v>
      </c>
      <c r="G34" s="451" t="s">
        <v>15434</v>
      </c>
      <c r="H34" s="452">
        <v>0</v>
      </c>
      <c r="I34" s="453" t="s">
        <v>1895</v>
      </c>
      <c r="J34" s="453" t="s">
        <v>1896</v>
      </c>
      <c r="K34" s="240"/>
      <c r="L34" s="240"/>
      <c r="M34" s="240"/>
      <c r="N34" s="240"/>
      <c r="O34" s="240"/>
      <c r="P34" s="239"/>
      <c r="Q34" s="241"/>
      <c r="R34" s="236" t="str">
        <f ca="1">IF(ISERROR($V34),"",OFFSET('Smelter Look-up'!$C$4,$V34-4,0)&amp;"")</f>
        <v>Metalor USA Refining Corporation</v>
      </c>
      <c r="S34" s="250" t="str">
        <f t="shared" ca="1" si="0"/>
        <v>US</v>
      </c>
      <c r="T34" s="250" t="str">
        <f ca="1">IF(B34="","",IF(ISERROR(MATCH($J34,SorP!$B$1:$B$6230,0)),"",INDIRECT("'SorP'!$A$"&amp;MATCH($J34,SorP!$B$1:$B$6230,0))))</f>
        <v>US-MA</v>
      </c>
      <c r="U34" s="280"/>
      <c r="V34" s="281">
        <f>IF(C34="",NA(),MATCH($B34&amp;$C34,'Smelter Look-up'!$J:$J,0))</f>
        <v>145</v>
      </c>
      <c r="W34" s="282"/>
      <c r="X34" s="282">
        <f t="shared" si="1"/>
        <v>0</v>
      </c>
      <c r="Y34" s="282"/>
      <c r="Z34" s="282"/>
      <c r="AB34" s="284" t="str">
        <f t="shared" si="2"/>
        <v>GoldMetalor USA Refining Corporation</v>
      </c>
    </row>
    <row r="35" spans="1:28" s="283" customFormat="1" ht="64.55" customHeight="1">
      <c r="A35" s="455" t="s">
        <v>888</v>
      </c>
      <c r="B35" s="451" t="s">
        <v>1264</v>
      </c>
      <c r="C35" s="454" t="s">
        <v>2092</v>
      </c>
      <c r="D35" s="451"/>
      <c r="E35" s="451" t="s">
        <v>3151</v>
      </c>
      <c r="F35" s="451" t="s">
        <v>888</v>
      </c>
      <c r="G35" s="451" t="s">
        <v>15434</v>
      </c>
      <c r="H35" s="452">
        <v>0</v>
      </c>
      <c r="I35" s="453" t="s">
        <v>2069</v>
      </c>
      <c r="J35" s="453" t="s">
        <v>2069</v>
      </c>
      <c r="K35" s="240"/>
      <c r="L35" s="240"/>
      <c r="M35" s="240"/>
      <c r="N35" s="240"/>
      <c r="O35" s="240"/>
      <c r="P35" s="239"/>
      <c r="Q35" s="241"/>
      <c r="R35" s="236" t="str">
        <f ca="1">IF(ISERROR($V35),"",OFFSET('Smelter Look-up'!$C$4,$V35-4,0)&amp;"")</f>
        <v>Operaciones Metalurgical S.A.</v>
      </c>
      <c r="S35" s="250" t="str">
        <f t="shared" ca="1" si="0"/>
        <v>BO</v>
      </c>
      <c r="T35" s="250" t="str">
        <f ca="1">IF(B35="","",IF(ISERROR(MATCH($J35,SorP!$B$1:$B$6230,0)),"",INDIRECT("'SorP'!$A$"&amp;MATCH($J35,SorP!$B$1:$B$6230,0))))</f>
        <v>BO-O</v>
      </c>
      <c r="U35" s="280"/>
      <c r="V35" s="281">
        <f>IF(C35="",NA(),MATCH($B35&amp;$C35,'Smelter Look-up'!$J:$J,0))</f>
        <v>438</v>
      </c>
      <c r="W35" s="282"/>
      <c r="X35" s="282">
        <f t="shared" si="1"/>
        <v>0</v>
      </c>
      <c r="Y35" s="282"/>
      <c r="Z35" s="282"/>
      <c r="AB35" s="284" t="str">
        <f t="shared" si="2"/>
        <v>TinOperaciones Metalurgical S.A.</v>
      </c>
    </row>
    <row r="36" spans="1:28" s="283" customFormat="1" ht="38.75" customHeight="1">
      <c r="A36" s="455" t="s">
        <v>892</v>
      </c>
      <c r="B36" s="451" t="s">
        <v>1264</v>
      </c>
      <c r="C36" s="454" t="s">
        <v>14560</v>
      </c>
      <c r="D36" s="451"/>
      <c r="E36" s="451" t="s">
        <v>1238</v>
      </c>
      <c r="F36" s="451" t="s">
        <v>892</v>
      </c>
      <c r="G36" s="451" t="s">
        <v>15434</v>
      </c>
      <c r="H36" s="452">
        <v>0</v>
      </c>
      <c r="I36" s="453" t="s">
        <v>15439</v>
      </c>
      <c r="J36" s="453" t="s">
        <v>15437</v>
      </c>
      <c r="K36" s="240"/>
      <c r="L36" s="240"/>
      <c r="M36" s="240"/>
      <c r="N36" s="240"/>
      <c r="O36" s="240"/>
      <c r="P36" s="239"/>
      <c r="Q36" s="241"/>
      <c r="R36" s="236" t="str">
        <f ca="1">IF(ISERROR($V36),"",OFFSET('Smelter Look-up'!$C$4,$V36-4,0)&amp;"")</f>
        <v>PT Belitung Industri Sejahtera</v>
      </c>
      <c r="S36" s="250" t="str">
        <f t="shared" ca="1" si="0"/>
        <v>ID</v>
      </c>
      <c r="T36" s="250" t="str">
        <f ca="1">IF(B36="","",IF(ISERROR(MATCH($J36,SorP!$B$1:$B$6230,0)),"",INDIRECT("'SorP'!$A$"&amp;MATCH($J36,SorP!$B$1:$B$6230,0))))</f>
        <v/>
      </c>
      <c r="U36" s="280"/>
      <c r="V36" s="281">
        <f>IF(C36="",NA(),MATCH($B36&amp;$C36,'Smelter Look-up'!$J:$J,0))</f>
        <v>448</v>
      </c>
      <c r="W36" s="282"/>
      <c r="X36" s="282">
        <f t="shared" si="1"/>
        <v>0</v>
      </c>
      <c r="Y36" s="282"/>
      <c r="Z36" s="282"/>
      <c r="AB36" s="284" t="str">
        <f t="shared" si="2"/>
        <v>TinPT Belitung Industri Sejahtera</v>
      </c>
    </row>
    <row r="37" spans="1:28" s="283" customFormat="1" ht="38.75" customHeight="1">
      <c r="A37" s="455" t="s">
        <v>893</v>
      </c>
      <c r="B37" s="451" t="s">
        <v>1264</v>
      </c>
      <c r="C37" s="454" t="s">
        <v>721</v>
      </c>
      <c r="D37" s="451"/>
      <c r="E37" s="451" t="s">
        <v>1238</v>
      </c>
      <c r="F37" s="451" t="s">
        <v>893</v>
      </c>
      <c r="G37" s="451" t="s">
        <v>15434</v>
      </c>
      <c r="H37" s="452">
        <v>0</v>
      </c>
      <c r="I37" s="453" t="s">
        <v>2067</v>
      </c>
      <c r="J37" s="453" t="s">
        <v>15437</v>
      </c>
      <c r="K37" s="240"/>
      <c r="L37" s="240"/>
      <c r="M37" s="240"/>
      <c r="N37" s="240"/>
      <c r="O37" s="240"/>
      <c r="P37" s="239"/>
      <c r="Q37" s="241"/>
      <c r="R37" s="236" t="str">
        <f ca="1">IF(ISERROR($V37),"",OFFSET('Smelter Look-up'!$C$4,$V37-4,0)&amp;"")</f>
        <v>PT Bukit Timah</v>
      </c>
      <c r="S37" s="250" t="str">
        <f t="shared" ca="1" si="0"/>
        <v>ID</v>
      </c>
      <c r="T37" s="250" t="str">
        <f ca="1">IF(B37="","",IF(ISERROR(MATCH($J37,SorP!$B$1:$B$6230,0)),"",INDIRECT("'SorP'!$A$"&amp;MATCH($J37,SorP!$B$1:$B$6230,0))))</f>
        <v/>
      </c>
      <c r="U37" s="280"/>
      <c r="V37" s="281">
        <f>IF(C37="",NA(),MATCH($B37&amp;$C37,'Smelter Look-up'!$J:$J,0))</f>
        <v>449</v>
      </c>
      <c r="W37" s="282"/>
      <c r="X37" s="282">
        <f t="shared" si="1"/>
        <v>0</v>
      </c>
      <c r="Y37" s="282"/>
      <c r="Z37" s="282"/>
      <c r="AB37" s="284" t="str">
        <f t="shared" si="2"/>
        <v>TinPT Bukit Timah</v>
      </c>
    </row>
    <row r="38" spans="1:28" s="283" customFormat="1" ht="25.85" customHeight="1">
      <c r="A38" s="455" t="s">
        <v>902</v>
      </c>
      <c r="B38" s="451" t="s">
        <v>1264</v>
      </c>
      <c r="C38" s="454" t="s">
        <v>1297</v>
      </c>
      <c r="D38" s="451"/>
      <c r="E38" s="451" t="s">
        <v>1238</v>
      </c>
      <c r="F38" s="451" t="s">
        <v>902</v>
      </c>
      <c r="G38" s="451" t="s">
        <v>15434</v>
      </c>
      <c r="H38" s="452">
        <v>0</v>
      </c>
      <c r="I38" s="453" t="s">
        <v>2067</v>
      </c>
      <c r="J38" s="453" t="s">
        <v>15437</v>
      </c>
      <c r="K38" s="240"/>
      <c r="L38" s="240"/>
      <c r="M38" s="240"/>
      <c r="N38" s="240"/>
      <c r="O38" s="240"/>
      <c r="P38" s="239"/>
      <c r="Q38" s="241"/>
      <c r="R38" s="236" t="str">
        <f ca="1">IF(ISERROR($V38),"",OFFSET('Smelter Look-up'!$C$4,$V38-4,0)&amp;"")</f>
        <v>PT Stanindo Inti Perkasa</v>
      </c>
      <c r="S38" s="250" t="str">
        <f t="shared" ca="1" si="0"/>
        <v>ID</v>
      </c>
      <c r="T38" s="250" t="str">
        <f ca="1">IF(B38="","",IF(ISERROR(MATCH($J38,SorP!$B$1:$B$6230,0)),"",INDIRECT("'SorP'!$A$"&amp;MATCH($J38,SorP!$B$1:$B$6230,0))))</f>
        <v/>
      </c>
      <c r="U38" s="280"/>
      <c r="V38" s="281">
        <f>IF(C38="",NA(),MATCH($B38&amp;$C38,'Smelter Look-up'!$J:$J,0))</f>
        <v>465</v>
      </c>
      <c r="W38" s="282"/>
      <c r="X38" s="282">
        <f t="shared" si="1"/>
        <v>0</v>
      </c>
      <c r="Y38" s="282"/>
      <c r="Z38" s="282"/>
      <c r="AB38" s="284" t="str">
        <f t="shared" si="2"/>
        <v>TinPT Stanindo Inti Perkasa</v>
      </c>
    </row>
    <row r="39" spans="1:28" s="283" customFormat="1" ht="64.55" customHeight="1">
      <c r="A39" s="455" t="s">
        <v>824</v>
      </c>
      <c r="B39" s="451" t="s">
        <v>1263</v>
      </c>
      <c r="C39" s="454" t="s">
        <v>1300</v>
      </c>
      <c r="D39" s="451"/>
      <c r="E39" s="451" t="s">
        <v>3153</v>
      </c>
      <c r="F39" s="451" t="s">
        <v>824</v>
      </c>
      <c r="G39" s="451" t="s">
        <v>15434</v>
      </c>
      <c r="H39" s="452">
        <v>0</v>
      </c>
      <c r="I39" s="453" t="s">
        <v>1921</v>
      </c>
      <c r="J39" s="453" t="s">
        <v>1922</v>
      </c>
      <c r="K39" s="240"/>
      <c r="L39" s="240"/>
      <c r="M39" s="240"/>
      <c r="N39" s="240"/>
      <c r="O39" s="240"/>
      <c r="P39" s="239"/>
      <c r="Q39" s="241"/>
      <c r="R39" s="236" t="str">
        <f ca="1">IF(ISERROR($V39),"",OFFSET('Smelter Look-up'!$C$4,$V39-4,0)&amp;"")</f>
        <v>Sabin Metal Corp.</v>
      </c>
      <c r="S39" s="250" t="str">
        <f t="shared" ca="1" si="0"/>
        <v>US</v>
      </c>
      <c r="T39" s="250" t="str">
        <f ca="1">IF(B39="","",IF(ISERROR(MATCH($J39,SorP!$B$1:$B$6230,0)),"",INDIRECT("'SorP'!$A$"&amp;MATCH($J39,SorP!$B$1:$B$6230,0))))</f>
        <v>US-ND</v>
      </c>
      <c r="U39" s="280"/>
      <c r="V39" s="281">
        <f>IF(C39="",NA(),MATCH($B39&amp;$C39,'Smelter Look-up'!$J:$J,0))</f>
        <v>193</v>
      </c>
      <c r="W39" s="282"/>
      <c r="X39" s="282">
        <f t="shared" si="1"/>
        <v>0</v>
      </c>
      <c r="Y39" s="282"/>
      <c r="Z39" s="282"/>
      <c r="AB39" s="284" t="str">
        <f t="shared" si="2"/>
        <v>GoldSabin Metal Corp.</v>
      </c>
    </row>
    <row r="40" spans="1:28" s="283" customFormat="1" ht="64.55" customHeight="1">
      <c r="A40" s="455" t="s">
        <v>828</v>
      </c>
      <c r="B40" s="451" t="s">
        <v>1263</v>
      </c>
      <c r="C40" s="454" t="s">
        <v>2623</v>
      </c>
      <c r="D40" s="451"/>
      <c r="E40" s="451" t="s">
        <v>1232</v>
      </c>
      <c r="F40" s="451" t="s">
        <v>828</v>
      </c>
      <c r="G40" s="451" t="s">
        <v>15434</v>
      </c>
      <c r="H40" s="452">
        <v>0</v>
      </c>
      <c r="I40" s="453" t="s">
        <v>1850</v>
      </c>
      <c r="J40" s="453" t="s">
        <v>1914</v>
      </c>
      <c r="K40" s="240"/>
      <c r="L40" s="240"/>
      <c r="M40" s="240"/>
      <c r="N40" s="240"/>
      <c r="O40" s="240"/>
      <c r="P40" s="239"/>
      <c r="Q40" s="241"/>
      <c r="R40" s="236" t="str">
        <f ca="1">IF(ISERROR($V40),"",OFFSET('Smelter Look-up'!$C$4,$V40-4,0)&amp;"")</f>
        <v>Shandong Zhaojin Gold &amp; Silver Refinery Co., Ltd.</v>
      </c>
      <c r="S40" s="250" t="str">
        <f t="shared" ca="1" si="0"/>
        <v>CN</v>
      </c>
      <c r="T40" s="250" t="str">
        <f ca="1">IF(B40="","",IF(ISERROR(MATCH($J40,SorP!$B$1:$B$6230,0)),"",INDIRECT("'SorP'!$A$"&amp;MATCH($J40,SorP!$B$1:$B$6230,0))))</f>
        <v>CN-37</v>
      </c>
      <c r="U40" s="280"/>
      <c r="V40" s="281">
        <f>IF(C40="",NA(),MATCH($B40&amp;$C40,'Smelter Look-up'!$J:$J,0))</f>
        <v>212</v>
      </c>
      <c r="W40" s="282"/>
      <c r="X40" s="282">
        <f t="shared" si="1"/>
        <v>0</v>
      </c>
      <c r="Y40" s="282"/>
      <c r="Z40" s="282"/>
      <c r="AB40" s="284" t="str">
        <f t="shared" si="2"/>
        <v>GoldShandong Zhaojin Gold &amp; Silver Refinery Co., Ltd.</v>
      </c>
    </row>
    <row r="41" spans="1:28" s="283" customFormat="1" ht="51.65" customHeight="1">
      <c r="A41" s="455" t="s">
        <v>830</v>
      </c>
      <c r="B41" s="451" t="s">
        <v>1263</v>
      </c>
      <c r="C41" s="454" t="s">
        <v>1043</v>
      </c>
      <c r="D41" s="451"/>
      <c r="E41" s="451" t="s">
        <v>3152</v>
      </c>
      <c r="F41" s="451" t="s">
        <v>830</v>
      </c>
      <c r="G41" s="451" t="s">
        <v>15434</v>
      </c>
      <c r="H41" s="452">
        <v>0</v>
      </c>
      <c r="I41" s="453" t="s">
        <v>1938</v>
      </c>
      <c r="J41" s="453" t="s">
        <v>15435</v>
      </c>
      <c r="K41" s="240"/>
      <c r="L41" s="240"/>
      <c r="M41" s="240"/>
      <c r="N41" s="240"/>
      <c r="O41" s="240"/>
      <c r="P41" s="239"/>
      <c r="Q41" s="241"/>
      <c r="R41" s="236" t="str">
        <f ca="1">IF(ISERROR($V41),"",OFFSET('Smelter Look-up'!$C$4,$V41-4,0)&amp;"")</f>
        <v>Solar Applied Materials Technology Corp.</v>
      </c>
      <c r="S41" s="250" t="str">
        <f t="shared" ca="1" si="0"/>
        <v>TW</v>
      </c>
      <c r="T41" s="250" t="str">
        <f ca="1">IF(B41="","",IF(ISERROR(MATCH($J41,SorP!$B$1:$B$6230,0)),"",INDIRECT("'SorP'!$A$"&amp;MATCH($J41,SorP!$B$1:$B$6230,0))))</f>
        <v/>
      </c>
      <c r="U41" s="280"/>
      <c r="V41" s="281">
        <f>IF(C41="",NA(),MATCH($B41&amp;$C41,'Smelter Look-up'!$J:$J,0))</f>
        <v>221</v>
      </c>
      <c r="W41" s="282"/>
      <c r="X41" s="282">
        <f t="shared" si="1"/>
        <v>0</v>
      </c>
      <c r="Y41" s="282"/>
      <c r="Z41" s="282"/>
      <c r="AB41" s="284" t="str">
        <f t="shared" si="2"/>
        <v>GoldSolar Applied Materials Technology Corp.</v>
      </c>
    </row>
    <row r="42" spans="1:28" s="283" customFormat="1" ht="64.55" customHeight="1">
      <c r="A42" s="455" t="s">
        <v>839</v>
      </c>
      <c r="B42" s="451" t="s">
        <v>1263</v>
      </c>
      <c r="C42" s="454" t="s">
        <v>3015</v>
      </c>
      <c r="D42" s="451"/>
      <c r="E42" s="451" t="s">
        <v>1227</v>
      </c>
      <c r="F42" s="451" t="s">
        <v>839</v>
      </c>
      <c r="G42" s="451" t="s">
        <v>15434</v>
      </c>
      <c r="H42" s="452">
        <v>0</v>
      </c>
      <c r="I42" s="453" t="s">
        <v>1955</v>
      </c>
      <c r="J42" s="453" t="s">
        <v>3919</v>
      </c>
      <c r="K42" s="240"/>
      <c r="L42" s="240"/>
      <c r="M42" s="240"/>
      <c r="N42" s="240"/>
      <c r="O42" s="240"/>
      <c r="P42" s="239"/>
      <c r="Q42" s="241"/>
      <c r="R42" s="236" t="str">
        <f ca="1">IF(ISERROR($V42),"",OFFSET('Smelter Look-up'!$C$4,$V42-4,0)&amp;"")</f>
        <v>Umicore S.A. Business Unit Precious Metals Refining</v>
      </c>
      <c r="S42" s="250" t="str">
        <f t="shared" ca="1" si="0"/>
        <v>BE</v>
      </c>
      <c r="T42" s="250" t="str">
        <f ca="1">IF(B42="","",IF(ISERROR(MATCH($J42,SorP!$B$1:$B$6230,0)),"",INDIRECT("'SorP'!$A$"&amp;MATCH($J42,SorP!$B$1:$B$6230,0))))</f>
        <v>BE-VAN</v>
      </c>
      <c r="U42" s="280"/>
      <c r="V42" s="281">
        <f>IF(C42="",NA(),MATCH($B42&amp;$C42,'Smelter Look-up'!$J:$J,0))</f>
        <v>254</v>
      </c>
      <c r="W42" s="282"/>
      <c r="X42" s="282">
        <f t="shared" si="1"/>
        <v>0</v>
      </c>
      <c r="Y42" s="282"/>
      <c r="Z42" s="282"/>
      <c r="AB42" s="284" t="str">
        <f t="shared" si="2"/>
        <v>GoldUmicore S.A. Business Unit Precious Metals Refining</v>
      </c>
    </row>
    <row r="43" spans="1:28" s="283" customFormat="1" ht="51.65" customHeight="1">
      <c r="A43" s="455" t="s">
        <v>840</v>
      </c>
      <c r="B43" s="451" t="s">
        <v>1263</v>
      </c>
      <c r="C43" s="454" t="s">
        <v>945</v>
      </c>
      <c r="D43" s="451"/>
      <c r="E43" s="451" t="s">
        <v>3153</v>
      </c>
      <c r="F43" s="451" t="s">
        <v>840</v>
      </c>
      <c r="G43" s="451" t="s">
        <v>15434</v>
      </c>
      <c r="H43" s="452">
        <v>0</v>
      </c>
      <c r="I43" s="453" t="s">
        <v>1957</v>
      </c>
      <c r="J43" s="453" t="s">
        <v>1887</v>
      </c>
      <c r="K43" s="240"/>
      <c r="L43" s="240"/>
      <c r="M43" s="240"/>
      <c r="N43" s="240"/>
      <c r="O43" s="240"/>
      <c r="P43" s="239"/>
      <c r="Q43" s="241"/>
      <c r="R43" s="236" t="str">
        <f ca="1">IF(ISERROR($V43),"",OFFSET('Smelter Look-up'!$C$4,$V43-4,0)&amp;"")</f>
        <v>United Precious Metal Refining, Inc.</v>
      </c>
      <c r="S43" s="250" t="str">
        <f t="shared" ca="1" si="0"/>
        <v>US</v>
      </c>
      <c r="T43" s="250" t="str">
        <f ca="1">IF(B43="","",IF(ISERROR(MATCH($J43,SorP!$B$1:$B$6230,0)),"",INDIRECT("'SorP'!$A$"&amp;MATCH($J43,SorP!$B$1:$B$6230,0))))</f>
        <v>US-NY</v>
      </c>
      <c r="U43" s="280"/>
      <c r="V43" s="281">
        <f>IF(C43="",NA(),MATCH($B43&amp;$C43,'Smelter Look-up'!$J:$J,0))</f>
        <v>255</v>
      </c>
      <c r="W43" s="282"/>
      <c r="X43" s="282">
        <f t="shared" si="1"/>
        <v>0</v>
      </c>
      <c r="Y43" s="282"/>
      <c r="Z43" s="282"/>
      <c r="AB43" s="284" t="str">
        <f t="shared" si="2"/>
        <v>GoldUnited Precious Metal Refining, Inc.</v>
      </c>
    </row>
    <row r="44" spans="1:28" s="283" customFormat="1" ht="51.65" customHeight="1">
      <c r="A44" s="455" t="s">
        <v>842</v>
      </c>
      <c r="B44" s="451" t="s">
        <v>1263</v>
      </c>
      <c r="C44" s="454" t="s">
        <v>3243</v>
      </c>
      <c r="D44" s="451"/>
      <c r="E44" s="451" t="s">
        <v>1225</v>
      </c>
      <c r="F44" s="451" t="s">
        <v>842</v>
      </c>
      <c r="G44" s="451" t="s">
        <v>15434</v>
      </c>
      <c r="H44" s="452">
        <v>0</v>
      </c>
      <c r="I44" s="453" t="s">
        <v>1959</v>
      </c>
      <c r="J44" s="453" t="s">
        <v>1960</v>
      </c>
      <c r="K44" s="240"/>
      <c r="L44" s="240"/>
      <c r="M44" s="240"/>
      <c r="N44" s="240"/>
      <c r="O44" s="240"/>
      <c r="P44" s="239"/>
      <c r="Q44" s="241"/>
      <c r="R44" s="236" t="str">
        <f ca="1">IF(ISERROR($V44),"",OFFSET('Smelter Look-up'!$C$4,$V44-4,0)&amp;"")</f>
        <v>Western Australian Mint (T/a The Perth Mint)</v>
      </c>
      <c r="S44" s="250" t="str">
        <f t="shared" ca="1" si="0"/>
        <v>AU</v>
      </c>
      <c r="T44" s="250" t="str">
        <f ca="1">IF(B44="","",IF(ISERROR(MATCH($J44,SorP!$B$1:$B$6230,0)),"",INDIRECT("'SorP'!$A$"&amp;MATCH($J44,SorP!$B$1:$B$6230,0))))</f>
        <v>AU-WA</v>
      </c>
      <c r="U44" s="280"/>
      <c r="V44" s="281">
        <f>IF(C44="",NA(),MATCH($B44&amp;$C44,'Smelter Look-up'!$J:$J,0))</f>
        <v>258</v>
      </c>
      <c r="W44" s="282"/>
      <c r="X44" s="282">
        <f t="shared" si="1"/>
        <v>0</v>
      </c>
      <c r="Y44" s="282"/>
      <c r="Z44" s="282"/>
      <c r="AB44" s="284" t="str">
        <f t="shared" si="2"/>
        <v>GoldWestern Australian Mint (T/a The Perth Mint)</v>
      </c>
    </row>
    <row r="45" spans="1:28" s="283" customFormat="1" ht="38.75" customHeight="1">
      <c r="A45" s="455" t="s">
        <v>461</v>
      </c>
      <c r="B45" s="451" t="s">
        <v>1266</v>
      </c>
      <c r="C45" s="454" t="s">
        <v>460</v>
      </c>
      <c r="D45" s="451"/>
      <c r="E45" s="451" t="s">
        <v>1232</v>
      </c>
      <c r="F45" s="451" t="s">
        <v>461</v>
      </c>
      <c r="G45" s="451" t="s">
        <v>15434</v>
      </c>
      <c r="H45" s="452">
        <v>0</v>
      </c>
      <c r="I45" s="453" t="s">
        <v>2074</v>
      </c>
      <c r="J45" s="453" t="s">
        <v>1866</v>
      </c>
      <c r="K45" s="240"/>
      <c r="L45" s="240"/>
      <c r="M45" s="240"/>
      <c r="N45" s="240"/>
      <c r="O45" s="240"/>
      <c r="P45" s="239"/>
      <c r="Q45" s="241"/>
      <c r="R45" s="236" t="str">
        <f ca="1">IF(ISERROR($V45),"",OFFSET('Smelter Look-up'!$C$4,$V45-4,0)&amp;"")</f>
        <v>Ganzhou Seadragon W &amp; Mo Co., Ltd.</v>
      </c>
      <c r="S45" s="250" t="str">
        <f t="shared" ca="1" si="0"/>
        <v>CN</v>
      </c>
      <c r="T45" s="250" t="str">
        <f ca="1">IF(B45="","",IF(ISERROR(MATCH($J45,SorP!$B$1:$B$6230,0)),"",INDIRECT("'SorP'!$A$"&amp;MATCH($J45,SorP!$B$1:$B$6230,0))))</f>
        <v>CN-36</v>
      </c>
      <c r="U45" s="280"/>
      <c r="V45" s="281">
        <f>IF(C45="",NA(),MATCH($B45&amp;$C45,'Smelter Look-up'!$J:$J,0))</f>
        <v>526</v>
      </c>
      <c r="W45" s="282"/>
      <c r="X45" s="282">
        <f t="shared" si="1"/>
        <v>0</v>
      </c>
      <c r="Y45" s="282"/>
      <c r="Z45" s="282"/>
      <c r="AB45" s="284" t="str">
        <f t="shared" si="2"/>
        <v>TungstenGanzhou Seadragon W &amp; Mo Co., Ltd.</v>
      </c>
    </row>
    <row r="46" spans="1:28" s="283" customFormat="1" ht="25.85" customHeight="1">
      <c r="A46" s="455" t="s">
        <v>885</v>
      </c>
      <c r="B46" s="451" t="s">
        <v>1264</v>
      </c>
      <c r="C46" s="454" t="s">
        <v>1299</v>
      </c>
      <c r="D46" s="451"/>
      <c r="E46" s="451" t="s">
        <v>1241</v>
      </c>
      <c r="F46" s="451" t="s">
        <v>885</v>
      </c>
      <c r="G46" s="451" t="s">
        <v>15434</v>
      </c>
      <c r="H46" s="452">
        <v>0</v>
      </c>
      <c r="I46" s="453" t="s">
        <v>2089</v>
      </c>
      <c r="J46" s="453" t="s">
        <v>1813</v>
      </c>
      <c r="K46" s="240"/>
      <c r="L46" s="240"/>
      <c r="M46" s="240"/>
      <c r="N46" s="240"/>
      <c r="O46" s="240"/>
      <c r="P46" s="239"/>
      <c r="Q46" s="241"/>
      <c r="R46" s="236" t="str">
        <f ca="1">IF(ISERROR($V46),"",OFFSET('Smelter Look-up'!$C$4,$V46-4,0)&amp;"")</f>
        <v>Mitsubishi Materials Corporation</v>
      </c>
      <c r="S46" s="250" t="str">
        <f t="shared" ca="1" si="0"/>
        <v>JP</v>
      </c>
      <c r="T46" s="250" t="str">
        <f ca="1">IF(B46="","",IF(ISERROR(MATCH($J46,SorP!$B$1:$B$6230,0)),"",INDIRECT("'SorP'!$A$"&amp;MATCH($J46,SorP!$B$1:$B$6230,0))))</f>
        <v>JP-28</v>
      </c>
      <c r="U46" s="280"/>
      <c r="V46" s="281">
        <f>IF(C46="",NA(),MATCH($B46&amp;$C46,'Smelter Look-up'!$J:$J,0))</f>
        <v>429</v>
      </c>
      <c r="W46" s="282"/>
      <c r="X46" s="282">
        <f t="shared" si="1"/>
        <v>0</v>
      </c>
      <c r="Y46" s="282"/>
      <c r="Z46" s="282"/>
      <c r="AB46" s="284" t="str">
        <f t="shared" si="2"/>
        <v>TinMitsubishi Materials Corporation</v>
      </c>
    </row>
    <row r="47" spans="1:28" s="283" customFormat="1" ht="77.45" customHeight="1">
      <c r="A47" s="455" t="s">
        <v>1541</v>
      </c>
      <c r="B47" s="451" t="s">
        <v>1263</v>
      </c>
      <c r="C47" s="454" t="s">
        <v>1540</v>
      </c>
      <c r="D47" s="451"/>
      <c r="E47" s="451" t="s">
        <v>3153</v>
      </c>
      <c r="F47" s="451" t="s">
        <v>1541</v>
      </c>
      <c r="G47" s="451" t="s">
        <v>15434</v>
      </c>
      <c r="H47" s="452">
        <v>0</v>
      </c>
      <c r="I47" s="453" t="s">
        <v>1800</v>
      </c>
      <c r="J47" s="453" t="s">
        <v>1801</v>
      </c>
      <c r="K47" s="240"/>
      <c r="L47" s="240"/>
      <c r="M47" s="240"/>
      <c r="N47" s="240"/>
      <c r="O47" s="240"/>
      <c r="P47" s="239"/>
      <c r="Q47" s="241"/>
      <c r="R47" s="236" t="str">
        <f ca="1">IF(ISERROR($V47),"",OFFSET('Smelter Look-up'!$C$4,$V47-4,0)&amp;"")</f>
        <v>Advanced Chemical Company</v>
      </c>
      <c r="S47" s="250" t="str">
        <f t="shared" ca="1" si="0"/>
        <v>US</v>
      </c>
      <c r="T47" s="250" t="str">
        <f ca="1">IF(B47="","",IF(ISERROR(MATCH($J47,SorP!$B$1:$B$6230,0)),"",INDIRECT("'SorP'!$A$"&amp;MATCH($J47,SorP!$B$1:$B$6230,0))))</f>
        <v>US-RI</v>
      </c>
      <c r="U47" s="280"/>
      <c r="V47" s="281">
        <f>IF(C47="",NA(),MATCH($B47&amp;$C47,'Smelter Look-up'!$J:$J,0))</f>
        <v>6</v>
      </c>
      <c r="W47" s="282"/>
      <c r="X47" s="282">
        <f t="shared" si="1"/>
        <v>0</v>
      </c>
      <c r="Y47" s="282"/>
      <c r="Z47" s="282"/>
      <c r="AB47" s="284" t="str">
        <f t="shared" si="2"/>
        <v>GoldAdvanced Chemical Company</v>
      </c>
    </row>
    <row r="48" spans="1:28" s="283" customFormat="1" ht="25.85" customHeight="1">
      <c r="A48" s="455" t="s">
        <v>747</v>
      </c>
      <c r="B48" s="451" t="s">
        <v>1263</v>
      </c>
      <c r="C48" s="454" t="s">
        <v>2601</v>
      </c>
      <c r="D48" s="451"/>
      <c r="E48" s="451" t="s">
        <v>1241</v>
      </c>
      <c r="F48" s="451" t="s">
        <v>747</v>
      </c>
      <c r="G48" s="451" t="s">
        <v>15434</v>
      </c>
      <c r="H48" s="452">
        <v>0</v>
      </c>
      <c r="I48" s="453" t="s">
        <v>1802</v>
      </c>
      <c r="J48" s="453" t="s">
        <v>1803</v>
      </c>
      <c r="K48" s="240"/>
      <c r="L48" s="240"/>
      <c r="M48" s="240"/>
      <c r="N48" s="240"/>
      <c r="O48" s="240"/>
      <c r="P48" s="239"/>
      <c r="Q48" s="241"/>
      <c r="R48" s="236" t="str">
        <f ca="1">IF(ISERROR($V48),"",OFFSET('Smelter Look-up'!$C$4,$V48-4,0)&amp;"")</f>
        <v>Aida Chemical Industries Co., Ltd.</v>
      </c>
      <c r="S48" s="250" t="str">
        <f t="shared" ca="1" si="0"/>
        <v>JP</v>
      </c>
      <c r="T48" s="250" t="str">
        <f ca="1">IF(B48="","",IF(ISERROR(MATCH($J48,SorP!$B$1:$B$6230,0)),"",INDIRECT("'SorP'!$A$"&amp;MATCH($J48,SorP!$B$1:$B$6230,0))))</f>
        <v>JP-13</v>
      </c>
      <c r="U48" s="280"/>
      <c r="V48" s="281">
        <f>IF(C48="",NA(),MATCH($B48&amp;$C48,'Smelter Look-up'!$J:$J,0))</f>
        <v>10</v>
      </c>
      <c r="W48" s="282"/>
      <c r="X48" s="282">
        <f t="shared" si="1"/>
        <v>0</v>
      </c>
      <c r="Y48" s="282"/>
      <c r="Z48" s="282"/>
      <c r="AB48" s="284" t="str">
        <f t="shared" si="2"/>
        <v>GoldAida Chemical Industries Co., Ltd.</v>
      </c>
    </row>
    <row r="49" spans="1:28" s="283" customFormat="1" ht="64.55" customHeight="1">
      <c r="A49" s="455" t="s">
        <v>748</v>
      </c>
      <c r="B49" s="451" t="s">
        <v>1263</v>
      </c>
      <c r="C49" s="454" t="s">
        <v>59</v>
      </c>
      <c r="D49" s="451"/>
      <c r="E49" s="451" t="s">
        <v>1234</v>
      </c>
      <c r="F49" s="451" t="s">
        <v>748</v>
      </c>
      <c r="G49" s="451" t="s">
        <v>15434</v>
      </c>
      <c r="H49" s="452">
        <v>0</v>
      </c>
      <c r="I49" s="453" t="s">
        <v>1804</v>
      </c>
      <c r="J49" s="453" t="s">
        <v>1805</v>
      </c>
      <c r="K49" s="240"/>
      <c r="L49" s="240"/>
      <c r="M49" s="240"/>
      <c r="N49" s="240"/>
      <c r="O49" s="240"/>
      <c r="P49" s="239"/>
      <c r="Q49" s="241"/>
      <c r="R49" s="236" t="str">
        <f ca="1">IF(ISERROR($V49),"",OFFSET('Smelter Look-up'!$C$4,$V49-4,0)&amp;"")</f>
        <v>Allgemeine Gold-und Silberscheideanstalt A.G.</v>
      </c>
      <c r="S49" s="250" t="str">
        <f t="shared" ca="1" si="0"/>
        <v>DE</v>
      </c>
      <c r="T49" s="250" t="str">
        <f ca="1">IF(B49="","",IF(ISERROR(MATCH($J49,SorP!$B$1:$B$6230,0)),"",INDIRECT("'SorP'!$A$"&amp;MATCH($J49,SorP!$B$1:$B$6230,0))))</f>
        <v>DE-BW</v>
      </c>
      <c r="U49" s="280"/>
      <c r="V49" s="281">
        <f>IF(C49="",NA(),MATCH($B49&amp;$C49,'Smelter Look-up'!$J:$J,0))</f>
        <v>13</v>
      </c>
      <c r="W49" s="282"/>
      <c r="X49" s="282">
        <f t="shared" si="1"/>
        <v>0</v>
      </c>
      <c r="Y49" s="282"/>
      <c r="Z49" s="282"/>
      <c r="AB49" s="284" t="str">
        <f t="shared" si="2"/>
        <v>GoldAllgemeine Gold-und Silberscheideanstalt A.G.</v>
      </c>
    </row>
    <row r="50" spans="1:28" s="283" customFormat="1" ht="51.65" customHeight="1">
      <c r="A50" s="455" t="s">
        <v>749</v>
      </c>
      <c r="B50" s="451" t="s">
        <v>1263</v>
      </c>
      <c r="C50" s="454" t="s">
        <v>718</v>
      </c>
      <c r="D50" s="451"/>
      <c r="E50" s="451" t="s">
        <v>1019</v>
      </c>
      <c r="F50" s="451" t="s">
        <v>749</v>
      </c>
      <c r="G50" s="451" t="s">
        <v>15434</v>
      </c>
      <c r="H50" s="452">
        <v>0</v>
      </c>
      <c r="I50" s="453" t="s">
        <v>1806</v>
      </c>
      <c r="J50" s="453" t="s">
        <v>13165</v>
      </c>
      <c r="K50" s="240"/>
      <c r="L50" s="240"/>
      <c r="M50" s="240"/>
      <c r="N50" s="240"/>
      <c r="O50" s="240"/>
      <c r="P50" s="239"/>
      <c r="Q50" s="241"/>
      <c r="R50" s="236" t="str">
        <f ca="1">IF(ISERROR($V50),"",OFFSET('Smelter Look-up'!$C$4,$V50-4,0)&amp;"")</f>
        <v>Almalyk Mining and Metallurgical Complex (AMMC)</v>
      </c>
      <c r="S50" s="250" t="str">
        <f t="shared" ca="1" si="0"/>
        <v>UZ</v>
      </c>
      <c r="T50" s="250" t="str">
        <f ca="1">IF(B50="","",IF(ISERROR(MATCH($J50,SorP!$B$1:$B$6230,0)),"",INDIRECT("'SorP'!$A$"&amp;MATCH($J50,SorP!$B$1:$B$6230,0))))</f>
        <v>UZ-TK</v>
      </c>
      <c r="U50" s="280"/>
      <c r="V50" s="281">
        <f>IF(C50="",NA(),MATCH($B50&amp;$C50,'Smelter Look-up'!$J:$J,0))</f>
        <v>14</v>
      </c>
      <c r="W50" s="282"/>
      <c r="X50" s="282">
        <f t="shared" si="1"/>
        <v>0</v>
      </c>
      <c r="Y50" s="282"/>
      <c r="Z50" s="282"/>
      <c r="AB50" s="284" t="str">
        <f t="shared" si="2"/>
        <v>GoldAlmalyk Mining and Metallurgical Complex (AMMC)</v>
      </c>
    </row>
    <row r="51" spans="1:28" s="283" customFormat="1" ht="51.65" customHeight="1">
      <c r="A51" s="455" t="s">
        <v>750</v>
      </c>
      <c r="B51" s="451" t="s">
        <v>1263</v>
      </c>
      <c r="C51" s="454" t="s">
        <v>13595</v>
      </c>
      <c r="D51" s="451"/>
      <c r="E51" s="451" t="s">
        <v>1228</v>
      </c>
      <c r="F51" s="451" t="s">
        <v>750</v>
      </c>
      <c r="G51" s="451" t="s">
        <v>15434</v>
      </c>
      <c r="H51" s="452">
        <v>0</v>
      </c>
      <c r="I51" s="453" t="s">
        <v>1808</v>
      </c>
      <c r="J51" s="453" t="s">
        <v>1809</v>
      </c>
      <c r="K51" s="240"/>
      <c r="L51" s="240"/>
      <c r="M51" s="240"/>
      <c r="N51" s="240"/>
      <c r="O51" s="240"/>
      <c r="P51" s="239"/>
      <c r="Q51" s="241"/>
      <c r="R51" s="236" t="str">
        <f ca="1">IF(ISERROR($V51),"",OFFSET('Smelter Look-up'!$C$4,$V51-4,0)&amp;"")</f>
        <v>AngloGold Ashanti Corrego do Sitio Mineracao</v>
      </c>
      <c r="S51" s="250" t="str">
        <f t="shared" ca="1" si="0"/>
        <v>BR</v>
      </c>
      <c r="T51" s="250" t="str">
        <f ca="1">IF(B51="","",IF(ISERROR(MATCH($J51,SorP!$B$1:$B$6230,0)),"",INDIRECT("'SorP'!$A$"&amp;MATCH($J51,SorP!$B$1:$B$6230,0))))</f>
        <v>BR-MG</v>
      </c>
      <c r="U51" s="280"/>
      <c r="V51" s="281">
        <f>IF(C51="",NA(),MATCH($B51&amp;$C51,'Smelter Look-up'!$J:$J,0))</f>
        <v>17</v>
      </c>
      <c r="W51" s="282"/>
      <c r="X51" s="282">
        <f t="shared" si="1"/>
        <v>0</v>
      </c>
      <c r="Y51" s="282"/>
      <c r="Z51" s="282"/>
      <c r="AB51" s="284" t="str">
        <f t="shared" si="2"/>
        <v>GoldAngloGold Ashanti Corrego do Sitio Mineracao</v>
      </c>
    </row>
    <row r="52" spans="1:28" s="283" customFormat="1" ht="38.75" customHeight="1">
      <c r="A52" s="455" t="s">
        <v>751</v>
      </c>
      <c r="B52" s="451" t="s">
        <v>1263</v>
      </c>
      <c r="C52" s="454" t="s">
        <v>2965</v>
      </c>
      <c r="D52" s="451"/>
      <c r="E52" s="451" t="s">
        <v>1230</v>
      </c>
      <c r="F52" s="451" t="s">
        <v>751</v>
      </c>
      <c r="G52" s="451" t="s">
        <v>15434</v>
      </c>
      <c r="H52" s="452">
        <v>0</v>
      </c>
      <c r="I52" s="453" t="s">
        <v>1810</v>
      </c>
      <c r="J52" s="453" t="s">
        <v>1811</v>
      </c>
      <c r="K52" s="240"/>
      <c r="L52" s="240"/>
      <c r="M52" s="240"/>
      <c r="N52" s="240"/>
      <c r="O52" s="240"/>
      <c r="P52" s="239"/>
      <c r="Q52" s="241"/>
      <c r="R52" s="236" t="str">
        <f ca="1">IF(ISERROR($V52),"",OFFSET('Smelter Look-up'!$C$4,$V52-4,0)&amp;"")</f>
        <v>Argor-Heraeus S.A.</v>
      </c>
      <c r="S52" s="250" t="str">
        <f t="shared" ca="1" si="0"/>
        <v>CH</v>
      </c>
      <c r="T52" s="250" t="str">
        <f ca="1">IF(B52="","",IF(ISERROR(MATCH($J52,SorP!$B$1:$B$6230,0)),"",INDIRECT("'SorP'!$A$"&amp;MATCH($J52,SorP!$B$1:$B$6230,0))))</f>
        <v>CH-TI</v>
      </c>
      <c r="U52" s="280"/>
      <c r="V52" s="281">
        <f>IF(C52="",NA(),MATCH($B52&amp;$C52,'Smelter Look-up'!$J:$J,0))</f>
        <v>21</v>
      </c>
      <c r="W52" s="282"/>
      <c r="X52" s="282">
        <f t="shared" si="1"/>
        <v>0</v>
      </c>
      <c r="Y52" s="282"/>
      <c r="Z52" s="282"/>
      <c r="AB52" s="284" t="str">
        <f t="shared" si="2"/>
        <v>GoldArgor-Heraeus S.A.</v>
      </c>
    </row>
    <row r="53" spans="1:28" s="283" customFormat="1" ht="51.65" customHeight="1">
      <c r="A53" s="455" t="s">
        <v>752</v>
      </c>
      <c r="B53" s="451" t="s">
        <v>1263</v>
      </c>
      <c r="C53" s="454" t="s">
        <v>2966</v>
      </c>
      <c r="D53" s="451"/>
      <c r="E53" s="451" t="s">
        <v>1241</v>
      </c>
      <c r="F53" s="451" t="s">
        <v>752</v>
      </c>
      <c r="G53" s="451" t="s">
        <v>15434</v>
      </c>
      <c r="H53" s="452">
        <v>0</v>
      </c>
      <c r="I53" s="453" t="s">
        <v>1812</v>
      </c>
      <c r="J53" s="453" t="s">
        <v>1813</v>
      </c>
      <c r="K53" s="240"/>
      <c r="L53" s="240"/>
      <c r="M53" s="240"/>
      <c r="N53" s="240"/>
      <c r="O53" s="240"/>
      <c r="P53" s="239"/>
      <c r="Q53" s="241"/>
      <c r="R53" s="236" t="str">
        <f ca="1">IF(ISERROR($V53),"",OFFSET('Smelter Look-up'!$C$4,$V53-4,0)&amp;"")</f>
        <v>Asahi Pretec Corp.</v>
      </c>
      <c r="S53" s="250" t="str">
        <f t="shared" ca="1" si="0"/>
        <v>JP</v>
      </c>
      <c r="T53" s="250" t="str">
        <f ca="1">IF(B53="","",IF(ISERROR(MATCH($J53,SorP!$B$1:$B$6230,0)),"",INDIRECT("'SorP'!$A$"&amp;MATCH($J53,SorP!$B$1:$B$6230,0))))</f>
        <v>JP-28</v>
      </c>
      <c r="U53" s="280"/>
      <c r="V53" s="281">
        <f>IF(C53="",NA(),MATCH($B53&amp;$C53,'Smelter Look-up'!$J:$J,0))</f>
        <v>22</v>
      </c>
      <c r="W53" s="282"/>
      <c r="X53" s="282">
        <f t="shared" si="1"/>
        <v>0</v>
      </c>
      <c r="Y53" s="282"/>
      <c r="Z53" s="282"/>
      <c r="AB53" s="284" t="str">
        <f t="shared" si="2"/>
        <v>GoldAsahi Pretec Corp.</v>
      </c>
    </row>
    <row r="54" spans="1:28" s="283" customFormat="1" ht="64.55" customHeight="1">
      <c r="A54" s="455" t="s">
        <v>753</v>
      </c>
      <c r="B54" s="451" t="s">
        <v>1263</v>
      </c>
      <c r="C54" s="454" t="s">
        <v>2602</v>
      </c>
      <c r="D54" s="451"/>
      <c r="E54" s="451" t="s">
        <v>1241</v>
      </c>
      <c r="F54" s="451" t="s">
        <v>753</v>
      </c>
      <c r="G54" s="451" t="s">
        <v>15434</v>
      </c>
      <c r="H54" s="452">
        <v>0</v>
      </c>
      <c r="I54" s="453" t="s">
        <v>1815</v>
      </c>
      <c r="J54" s="453" t="s">
        <v>1816</v>
      </c>
      <c r="K54" s="240"/>
      <c r="L54" s="240"/>
      <c r="M54" s="240"/>
      <c r="N54" s="240"/>
      <c r="O54" s="240"/>
      <c r="P54" s="239"/>
      <c r="Q54" s="241"/>
      <c r="R54" s="236" t="str">
        <f ca="1">IF(ISERROR($V54),"",OFFSET('Smelter Look-up'!$C$4,$V54-4,0)&amp;"")</f>
        <v>Asaka Riken Co., Ltd.</v>
      </c>
      <c r="S54" s="250" t="str">
        <f t="shared" ca="1" si="0"/>
        <v>JP</v>
      </c>
      <c r="T54" s="250" t="str">
        <f ca="1">IF(B54="","",IF(ISERROR(MATCH($J54,SorP!$B$1:$B$6230,0)),"",INDIRECT("'SorP'!$A$"&amp;MATCH($J54,SorP!$B$1:$B$6230,0))))</f>
        <v>JP-07</v>
      </c>
      <c r="U54" s="280"/>
      <c r="V54" s="281">
        <f>IF(C54="",NA(),MATCH($B54&amp;$C54,'Smelter Look-up'!$J:$J,0))</f>
        <v>25</v>
      </c>
      <c r="W54" s="282"/>
      <c r="X54" s="282">
        <f t="shared" si="1"/>
        <v>0</v>
      </c>
      <c r="Y54" s="282"/>
      <c r="Z54" s="282"/>
      <c r="AB54" s="284" t="str">
        <f t="shared" si="2"/>
        <v>GoldAsaka Riken Co., Ltd.</v>
      </c>
    </row>
    <row r="55" spans="1:28" s="283" customFormat="1" ht="64.55" customHeight="1">
      <c r="A55" s="455" t="s">
        <v>754</v>
      </c>
      <c r="B55" s="451" t="s">
        <v>1263</v>
      </c>
      <c r="C55" s="454" t="s">
        <v>719</v>
      </c>
      <c r="D55" s="451"/>
      <c r="E55" s="451" t="s">
        <v>1017</v>
      </c>
      <c r="F55" s="451" t="s">
        <v>754</v>
      </c>
      <c r="G55" s="451" t="s">
        <v>15434</v>
      </c>
      <c r="H55" s="452">
        <v>0</v>
      </c>
      <c r="I55" s="453" t="s">
        <v>1817</v>
      </c>
      <c r="J55" s="453" t="s">
        <v>12419</v>
      </c>
      <c r="K55" s="240"/>
      <c r="L55" s="240"/>
      <c r="M55" s="240"/>
      <c r="N55" s="240"/>
      <c r="O55" s="240"/>
      <c r="P55" s="239"/>
      <c r="Q55" s="241"/>
      <c r="R55" s="236" t="str">
        <f ca="1">IF(ISERROR($V55),"",OFFSET('Smelter Look-up'!$C$4,$V55-4,0)&amp;"")</f>
        <v>Atasay Kuyumculuk Sanayi Ve Ticaret A.S.</v>
      </c>
      <c r="S55" s="250" t="str">
        <f t="shared" ca="1" si="0"/>
        <v>TR</v>
      </c>
      <c r="T55" s="250" t="str">
        <f ca="1">IF(B55="","",IF(ISERROR(MATCH($J55,SorP!$B$1:$B$6230,0)),"",INDIRECT("'SorP'!$A$"&amp;MATCH($J55,SorP!$B$1:$B$6230,0))))</f>
        <v>TR-34</v>
      </c>
      <c r="U55" s="280"/>
      <c r="V55" s="281">
        <f>IF(C55="",NA(),MATCH($B55&amp;$C55,'Smelter Look-up'!$J:$J,0))</f>
        <v>27</v>
      </c>
      <c r="W55" s="282"/>
      <c r="X55" s="282">
        <f t="shared" si="1"/>
        <v>0</v>
      </c>
      <c r="Y55" s="282"/>
      <c r="Z55" s="282"/>
      <c r="AB55" s="284" t="str">
        <f t="shared" si="2"/>
        <v>GoldAtasay Kuyumculuk Sanayi Ve Ticaret A.S.</v>
      </c>
    </row>
    <row r="56" spans="1:28" s="283" customFormat="1" ht="64.55" customHeight="1">
      <c r="A56" s="455" t="s">
        <v>755</v>
      </c>
      <c r="B56" s="451" t="s">
        <v>1263</v>
      </c>
      <c r="C56" s="454" t="s">
        <v>1365</v>
      </c>
      <c r="D56" s="451"/>
      <c r="E56" s="451" t="s">
        <v>1234</v>
      </c>
      <c r="F56" s="451" t="s">
        <v>755</v>
      </c>
      <c r="G56" s="451" t="s">
        <v>15434</v>
      </c>
      <c r="H56" s="452">
        <v>0</v>
      </c>
      <c r="I56" s="453" t="s">
        <v>1818</v>
      </c>
      <c r="J56" s="453" t="s">
        <v>1818</v>
      </c>
      <c r="K56" s="240"/>
      <c r="L56" s="240"/>
      <c r="M56" s="240"/>
      <c r="N56" s="240"/>
      <c r="O56" s="240"/>
      <c r="P56" s="239"/>
      <c r="Q56" s="241"/>
      <c r="R56" s="236" t="str">
        <f ca="1">IF(ISERROR($V56),"",OFFSET('Smelter Look-up'!$C$4,$V56-4,0)&amp;"")</f>
        <v>Aurubis AG</v>
      </c>
      <c r="S56" s="250" t="str">
        <f t="shared" ca="1" si="0"/>
        <v>DE</v>
      </c>
      <c r="T56" s="250" t="str">
        <f ca="1">IF(B56="","",IF(ISERROR(MATCH($J56,SorP!$B$1:$B$6230,0)),"",INDIRECT("'SorP'!$A$"&amp;MATCH($J56,SorP!$B$1:$B$6230,0))))</f>
        <v>DE-HH</v>
      </c>
      <c r="U56" s="280"/>
      <c r="V56" s="281">
        <f>IF(C56="",NA(),MATCH($B56&amp;$C56,'Smelter Look-up'!$J:$J,0))</f>
        <v>29</v>
      </c>
      <c r="W56" s="282"/>
      <c r="X56" s="282">
        <f t="shared" si="1"/>
        <v>0</v>
      </c>
      <c r="Y56" s="282"/>
      <c r="Z56" s="282"/>
      <c r="AB56" s="284" t="str">
        <f t="shared" si="2"/>
        <v>GoldAurubis AG</v>
      </c>
    </row>
    <row r="57" spans="1:28" s="283" customFormat="1" ht="38.75" customHeight="1">
      <c r="A57" s="455" t="s">
        <v>756</v>
      </c>
      <c r="B57" s="451" t="s">
        <v>1263</v>
      </c>
      <c r="C57" s="454" t="s">
        <v>1032</v>
      </c>
      <c r="D57" s="451"/>
      <c r="E57" s="451" t="s">
        <v>1009</v>
      </c>
      <c r="F57" s="451" t="s">
        <v>756</v>
      </c>
      <c r="G57" s="451" t="s">
        <v>15434</v>
      </c>
      <c r="H57" s="452">
        <v>0</v>
      </c>
      <c r="I57" s="453" t="s">
        <v>2687</v>
      </c>
      <c r="J57" s="453" t="s">
        <v>10575</v>
      </c>
      <c r="K57" s="240"/>
      <c r="L57" s="240"/>
      <c r="M57" s="240"/>
      <c r="N57" s="240"/>
      <c r="O57" s="240"/>
      <c r="P57" s="239"/>
      <c r="Q57" s="241"/>
      <c r="R57" s="236" t="str">
        <f ca="1">IF(ISERROR($V57),"",OFFSET('Smelter Look-up'!$C$4,$V57-4,0)&amp;"")</f>
        <v>Bangko Sentral ng Pilipinas (Central Bank of the Philippines)</v>
      </c>
      <c r="S57" s="250" t="str">
        <f t="shared" ca="1" si="0"/>
        <v>PH</v>
      </c>
      <c r="T57" s="250" t="str">
        <f ca="1">IF(B57="","",IF(ISERROR(MATCH($J57,SorP!$B$1:$B$6230,0)),"",INDIRECT("'SorP'!$A$"&amp;MATCH($J57,SorP!$B$1:$B$6230,0))))</f>
        <v>PH-RIZ</v>
      </c>
      <c r="U57" s="280"/>
      <c r="V57" s="281">
        <f>IF(C57="",NA(),MATCH($B57&amp;$C57,'Smelter Look-up'!$J:$J,0))</f>
        <v>33</v>
      </c>
      <c r="W57" s="282"/>
      <c r="X57" s="282">
        <f t="shared" si="1"/>
        <v>0</v>
      </c>
      <c r="Y57" s="282"/>
      <c r="Z57" s="282"/>
      <c r="AB57" s="284" t="str">
        <f t="shared" si="2"/>
        <v>GoldBangko Sentral ng Pilipinas (Central Bank of the Philippines)</v>
      </c>
    </row>
    <row r="58" spans="1:28" s="283" customFormat="1" ht="77.45" customHeight="1">
      <c r="A58" s="455" t="s">
        <v>757</v>
      </c>
      <c r="B58" s="451" t="s">
        <v>1263</v>
      </c>
      <c r="C58" s="454" t="s">
        <v>1367</v>
      </c>
      <c r="D58" s="451"/>
      <c r="E58" s="451" t="s">
        <v>1015</v>
      </c>
      <c r="F58" s="451" t="s">
        <v>757</v>
      </c>
      <c r="G58" s="451" t="s">
        <v>15434</v>
      </c>
      <c r="H58" s="452">
        <v>0</v>
      </c>
      <c r="I58" s="453" t="s">
        <v>1820</v>
      </c>
      <c r="J58" s="453" t="s">
        <v>11423</v>
      </c>
      <c r="K58" s="240"/>
      <c r="L58" s="240"/>
      <c r="M58" s="240"/>
      <c r="N58" s="240"/>
      <c r="O58" s="240"/>
      <c r="P58" s="239"/>
      <c r="Q58" s="241"/>
      <c r="R58" s="236" t="str">
        <f ca="1">IF(ISERROR($V58),"",OFFSET('Smelter Look-up'!$C$4,$V58-4,0)&amp;"")</f>
        <v>Boliden AB</v>
      </c>
      <c r="S58" s="250" t="str">
        <f t="shared" ca="1" si="0"/>
        <v>SE</v>
      </c>
      <c r="T58" s="250" t="str">
        <f ca="1">IF(B58="","",IF(ISERROR(MATCH($J58,SorP!$B$1:$B$6230,0)),"",INDIRECT("'SorP'!$A$"&amp;MATCH($J58,SorP!$B$1:$B$6230,0))))</f>
        <v>SE-AC</v>
      </c>
      <c r="U58" s="280"/>
      <c r="V58" s="281">
        <f>IF(C58="",NA(),MATCH($B58&amp;$C58,'Smelter Look-up'!$J:$J,0))</f>
        <v>34</v>
      </c>
      <c r="W58" s="282"/>
      <c r="X58" s="282">
        <f t="shared" si="1"/>
        <v>0</v>
      </c>
      <c r="Y58" s="282"/>
      <c r="Z58" s="282"/>
      <c r="AB58" s="284" t="str">
        <f t="shared" si="2"/>
        <v>GoldBoliden AB</v>
      </c>
    </row>
    <row r="59" spans="1:28" s="283" customFormat="1" ht="64.55" customHeight="1">
      <c r="A59" s="455" t="s">
        <v>759</v>
      </c>
      <c r="B59" s="451" t="s">
        <v>1263</v>
      </c>
      <c r="C59" s="454" t="s">
        <v>758</v>
      </c>
      <c r="D59" s="451"/>
      <c r="E59" s="451" t="s">
        <v>1234</v>
      </c>
      <c r="F59" s="451" t="s">
        <v>759</v>
      </c>
      <c r="G59" s="451" t="s">
        <v>15434</v>
      </c>
      <c r="H59" s="452">
        <v>0</v>
      </c>
      <c r="I59" s="453" t="s">
        <v>1804</v>
      </c>
      <c r="J59" s="453" t="s">
        <v>1805</v>
      </c>
      <c r="K59" s="240"/>
      <c r="L59" s="240"/>
      <c r="M59" s="240"/>
      <c r="N59" s="240"/>
      <c r="O59" s="240"/>
      <c r="P59" s="239"/>
      <c r="Q59" s="241"/>
      <c r="R59" s="236" t="str">
        <f ca="1">IF(ISERROR($V59),"",OFFSET('Smelter Look-up'!$C$4,$V59-4,0)&amp;"")</f>
        <v>C. Hafner GmbH + Co. KG</v>
      </c>
      <c r="S59" s="250" t="str">
        <f t="shared" ref="S59:S122" ca="1" si="3">IF(B59="","",IF(ISERROR(MATCH($E59,CL,0)),"Unknown",INDIRECT("'C'!$A$"&amp;MATCH($E59,CL,0)+1)))</f>
        <v>DE</v>
      </c>
      <c r="T59" s="250" t="str">
        <f ca="1">IF(B59="","",IF(ISERROR(MATCH($J59,SorP!$B$1:$B$6230,0)),"",INDIRECT("'SorP'!$A$"&amp;MATCH($J59,SorP!$B$1:$B$6230,0))))</f>
        <v>DE-BW</v>
      </c>
      <c r="U59" s="280"/>
      <c r="V59" s="281">
        <f>IF(C59="",NA(),MATCH($B59&amp;$C59,'Smelter Look-up'!$J:$J,0))</f>
        <v>35</v>
      </c>
      <c r="W59" s="282"/>
      <c r="X59" s="282">
        <f t="shared" ref="X59:X122" si="4">IF(AND(C59="Smelter not listed",OR(LEN(D59)=0,LEN(E59)=0)),1,0)</f>
        <v>0</v>
      </c>
      <c r="Y59" s="282"/>
      <c r="Z59" s="282"/>
      <c r="AB59" s="284" t="str">
        <f t="shared" ref="AB59:AB122" si="5">B59&amp;C59</f>
        <v>GoldC. Hafner GmbH + Co. KG</v>
      </c>
    </row>
    <row r="60" spans="1:28" s="283" customFormat="1" ht="51.65" customHeight="1">
      <c r="A60" s="455" t="s">
        <v>761</v>
      </c>
      <c r="B60" s="451" t="s">
        <v>1263</v>
      </c>
      <c r="C60" s="454" t="s">
        <v>2737</v>
      </c>
      <c r="D60" s="451"/>
      <c r="E60" s="451" t="s">
        <v>1229</v>
      </c>
      <c r="F60" s="451" t="s">
        <v>761</v>
      </c>
      <c r="G60" s="451" t="s">
        <v>15434</v>
      </c>
      <c r="H60" s="452">
        <v>0</v>
      </c>
      <c r="I60" s="453" t="s">
        <v>1823</v>
      </c>
      <c r="J60" s="453" t="s">
        <v>1824</v>
      </c>
      <c r="K60" s="240"/>
      <c r="L60" s="240"/>
      <c r="M60" s="240"/>
      <c r="N60" s="240"/>
      <c r="O60" s="240"/>
      <c r="P60" s="239"/>
      <c r="Q60" s="241"/>
      <c r="R60" s="236" t="str">
        <f ca="1">IF(ISERROR($V60),"",OFFSET('Smelter Look-up'!$C$4,$V60-4,0)&amp;"")</f>
        <v>CCR Refinery - Glencore Canada Corporation</v>
      </c>
      <c r="S60" s="250" t="str">
        <f t="shared" ca="1" si="3"/>
        <v>CA</v>
      </c>
      <c r="T60" s="250" t="str">
        <f ca="1">IF(B60="","",IF(ISERROR(MATCH($J60,SorP!$B$1:$B$6230,0)),"",INDIRECT("'SorP'!$A$"&amp;MATCH($J60,SorP!$B$1:$B$6230,0))))</f>
        <v>CA-QC</v>
      </c>
      <c r="U60" s="280"/>
      <c r="V60" s="281">
        <f>IF(C60="",NA(),MATCH($B60&amp;$C60,'Smelter Look-up'!$J:$J,0))</f>
        <v>38</v>
      </c>
      <c r="W60" s="282"/>
      <c r="X60" s="282">
        <f t="shared" si="4"/>
        <v>0</v>
      </c>
      <c r="Y60" s="282"/>
      <c r="Z60" s="282"/>
      <c r="AB60" s="284" t="str">
        <f t="shared" si="5"/>
        <v>GoldCCR Refinery - Glencore Canada Corporation</v>
      </c>
    </row>
    <row r="61" spans="1:28" s="283" customFormat="1" ht="51.65" customHeight="1">
      <c r="A61" s="455" t="s">
        <v>762</v>
      </c>
      <c r="B61" s="451" t="s">
        <v>1263</v>
      </c>
      <c r="C61" s="454" t="s">
        <v>3248</v>
      </c>
      <c r="D61" s="451"/>
      <c r="E61" s="451" t="s">
        <v>1230</v>
      </c>
      <c r="F61" s="451" t="s">
        <v>762</v>
      </c>
      <c r="G61" s="451" t="s">
        <v>15434</v>
      </c>
      <c r="H61" s="452">
        <v>0</v>
      </c>
      <c r="I61" s="453" t="s">
        <v>1827</v>
      </c>
      <c r="J61" s="453" t="s">
        <v>1828</v>
      </c>
      <c r="K61" s="240"/>
      <c r="L61" s="240"/>
      <c r="M61" s="240"/>
      <c r="N61" s="240"/>
      <c r="O61" s="240"/>
      <c r="P61" s="239"/>
      <c r="Q61" s="241"/>
      <c r="R61" s="236" t="str">
        <f ca="1">IF(ISERROR($V61),"",OFFSET('Smelter Look-up'!$C$4,$V61-4,0)&amp;"")</f>
        <v>Cendres + Metaux S.A.</v>
      </c>
      <c r="S61" s="250" t="str">
        <f t="shared" ca="1" si="3"/>
        <v>CH</v>
      </c>
      <c r="T61" s="250" t="str">
        <f ca="1">IF(B61="","",IF(ISERROR(MATCH($J61,SorP!$B$1:$B$6230,0)),"",INDIRECT("'SorP'!$A$"&amp;MATCH($J61,SorP!$B$1:$B$6230,0))))</f>
        <v>CH-BE</v>
      </c>
      <c r="U61" s="280"/>
      <c r="V61" s="281">
        <f>IF(C61="",NA(),MATCH($B61&amp;$C61,'Smelter Look-up'!$J:$J,0))</f>
        <v>40</v>
      </c>
      <c r="W61" s="282"/>
      <c r="X61" s="282">
        <f t="shared" si="4"/>
        <v>0</v>
      </c>
      <c r="Y61" s="282"/>
      <c r="Z61" s="282"/>
      <c r="AB61" s="284" t="str">
        <f t="shared" si="5"/>
        <v>GoldCendres + Metaux S.A.</v>
      </c>
    </row>
    <row r="62" spans="1:28" s="283" customFormat="1" ht="64.55" customHeight="1">
      <c r="A62" s="455" t="s">
        <v>845</v>
      </c>
      <c r="B62" s="451" t="s">
        <v>1263</v>
      </c>
      <c r="C62" s="454" t="s">
        <v>2603</v>
      </c>
      <c r="D62" s="451"/>
      <c r="E62" s="451" t="s">
        <v>1232</v>
      </c>
      <c r="F62" s="451" t="s">
        <v>845</v>
      </c>
      <c r="G62" s="451" t="s">
        <v>15434</v>
      </c>
      <c r="H62" s="452">
        <v>0</v>
      </c>
      <c r="I62" s="453" t="s">
        <v>1829</v>
      </c>
      <c r="J62" s="453" t="s">
        <v>1830</v>
      </c>
      <c r="K62" s="240"/>
      <c r="L62" s="240"/>
      <c r="M62" s="240"/>
      <c r="N62" s="240"/>
      <c r="O62" s="240"/>
      <c r="P62" s="239"/>
      <c r="Q62" s="241"/>
      <c r="R62" s="236" t="str">
        <f ca="1">IF(ISERROR($V62),"",OFFSET('Smelter Look-up'!$C$4,$V62-4,0)&amp;"")</f>
        <v>Yunnan Copper Industry Co., Ltd.</v>
      </c>
      <c r="S62" s="250" t="str">
        <f t="shared" ca="1" si="3"/>
        <v>CN</v>
      </c>
      <c r="T62" s="250" t="str">
        <f ca="1">IF(B62="","",IF(ISERROR(MATCH($J62,SorP!$B$1:$B$6230,0)),"",INDIRECT("'SorP'!$A$"&amp;MATCH($J62,SorP!$B$1:$B$6230,0))))</f>
        <v>CN-53</v>
      </c>
      <c r="U62" s="280"/>
      <c r="V62" s="281">
        <f>IF(C62="",NA(),MATCH($B62&amp;$C62,'Smelter Look-up'!$J:$J,0))</f>
        <v>268</v>
      </c>
      <c r="W62" s="282"/>
      <c r="X62" s="282">
        <f t="shared" si="4"/>
        <v>0</v>
      </c>
      <c r="Y62" s="282"/>
      <c r="Z62" s="282"/>
      <c r="AB62" s="284" t="str">
        <f t="shared" si="5"/>
        <v>GoldYunnan Copper Industry Co., Ltd.</v>
      </c>
    </row>
    <row r="63" spans="1:28" s="283" customFormat="1" ht="51.65" customHeight="1">
      <c r="A63" s="455" t="s">
        <v>763</v>
      </c>
      <c r="B63" s="451" t="s">
        <v>1263</v>
      </c>
      <c r="C63" s="454" t="s">
        <v>60</v>
      </c>
      <c r="D63" s="451"/>
      <c r="E63" s="451" t="s">
        <v>1240</v>
      </c>
      <c r="F63" s="451" t="s">
        <v>763</v>
      </c>
      <c r="G63" s="451" t="s">
        <v>15434</v>
      </c>
      <c r="H63" s="452">
        <v>0</v>
      </c>
      <c r="I63" s="453" t="s">
        <v>1832</v>
      </c>
      <c r="J63" s="453" t="s">
        <v>7391</v>
      </c>
      <c r="K63" s="240"/>
      <c r="L63" s="240"/>
      <c r="M63" s="240"/>
      <c r="N63" s="240"/>
      <c r="O63" s="240"/>
      <c r="P63" s="239"/>
      <c r="Q63" s="241"/>
      <c r="R63" s="236" t="str">
        <f ca="1">IF(ISERROR($V63),"",OFFSET('Smelter Look-up'!$C$4,$V63-4,0)&amp;"")</f>
        <v>Chimet S.p.A.</v>
      </c>
      <c r="S63" s="250" t="str">
        <f t="shared" ca="1" si="3"/>
        <v>IT</v>
      </c>
      <c r="T63" s="250" t="str">
        <f ca="1">IF(B63="","",IF(ISERROR(MATCH($J63,SorP!$B$1:$B$6230,0)),"",INDIRECT("'SorP'!$A$"&amp;MATCH($J63,SorP!$B$1:$B$6230,0))))</f>
        <v>IT-52</v>
      </c>
      <c r="U63" s="280"/>
      <c r="V63" s="281">
        <f>IF(C63="",NA(),MATCH($B63&amp;$C63,'Smelter Look-up'!$J:$J,0))</f>
        <v>44</v>
      </c>
      <c r="W63" s="282"/>
      <c r="X63" s="282">
        <f t="shared" si="4"/>
        <v>0</v>
      </c>
      <c r="Y63" s="282"/>
      <c r="Z63" s="282"/>
      <c r="AB63" s="284" t="str">
        <f t="shared" si="5"/>
        <v>GoldChimet S.p.A.</v>
      </c>
    </row>
    <row r="64" spans="1:28" s="283" customFormat="1" ht="51.65" customHeight="1">
      <c r="A64" s="455" t="s">
        <v>764</v>
      </c>
      <c r="B64" s="451" t="s">
        <v>1263</v>
      </c>
      <c r="C64" s="454" t="s">
        <v>617</v>
      </c>
      <c r="D64" s="451"/>
      <c r="E64" s="451" t="s">
        <v>1241</v>
      </c>
      <c r="F64" s="451" t="s">
        <v>764</v>
      </c>
      <c r="G64" s="451" t="s">
        <v>15434</v>
      </c>
      <c r="H64" s="452">
        <v>0</v>
      </c>
      <c r="I64" s="453" t="s">
        <v>1833</v>
      </c>
      <c r="J64" s="453" t="s">
        <v>1803</v>
      </c>
      <c r="K64" s="240"/>
      <c r="L64" s="240"/>
      <c r="M64" s="240"/>
      <c r="N64" s="240"/>
      <c r="O64" s="240"/>
      <c r="P64" s="239"/>
      <c r="Q64" s="241"/>
      <c r="R64" s="236" t="str">
        <f ca="1">IF(ISERROR($V64),"",OFFSET('Smelter Look-up'!$C$4,$V64-4,0)&amp;"")</f>
        <v>Chugai Mining</v>
      </c>
      <c r="S64" s="250" t="str">
        <f t="shared" ca="1" si="3"/>
        <v>JP</v>
      </c>
      <c r="T64" s="250" t="str">
        <f ca="1">IF(B64="","",IF(ISERROR(MATCH($J64,SorP!$B$1:$B$6230,0)),"",INDIRECT("'SorP'!$A$"&amp;MATCH($J64,SorP!$B$1:$B$6230,0))))</f>
        <v>JP-13</v>
      </c>
      <c r="U64" s="280"/>
      <c r="V64" s="281">
        <f>IF(C64="",NA(),MATCH($B64&amp;$C64,'Smelter Look-up'!$J:$J,0))</f>
        <v>47</v>
      </c>
      <c r="W64" s="282"/>
      <c r="X64" s="282">
        <f t="shared" si="4"/>
        <v>0</v>
      </c>
      <c r="Y64" s="282"/>
      <c r="Z64" s="282"/>
      <c r="AB64" s="284" t="str">
        <f t="shared" si="5"/>
        <v>GoldChugai Mining</v>
      </c>
    </row>
    <row r="65" spans="1:28" s="283" customFormat="1" ht="51.65" customHeight="1">
      <c r="A65" s="455" t="s">
        <v>871</v>
      </c>
      <c r="B65" s="451" t="s">
        <v>1264</v>
      </c>
      <c r="C65" s="454" t="s">
        <v>56</v>
      </c>
      <c r="D65" s="451"/>
      <c r="E65" s="451" t="s">
        <v>3153</v>
      </c>
      <c r="F65" s="451" t="s">
        <v>871</v>
      </c>
      <c r="G65" s="451" t="s">
        <v>15434</v>
      </c>
      <c r="H65" s="452">
        <v>0</v>
      </c>
      <c r="I65" s="453" t="s">
        <v>2058</v>
      </c>
      <c r="J65" s="453" t="s">
        <v>2030</v>
      </c>
      <c r="K65" s="240"/>
      <c r="L65" s="240"/>
      <c r="M65" s="240"/>
      <c r="N65" s="240"/>
      <c r="O65" s="240"/>
      <c r="P65" s="239"/>
      <c r="Q65" s="241"/>
      <c r="R65" s="236" t="str">
        <f ca="1">IF(ISERROR($V65),"",OFFSET('Smelter Look-up'!$C$4,$V65-4,0)&amp;"")</f>
        <v>Alpha</v>
      </c>
      <c r="S65" s="250" t="str">
        <f t="shared" ca="1" si="3"/>
        <v>US</v>
      </c>
      <c r="T65" s="250" t="str">
        <f ca="1">IF(B65="","",IF(ISERROR(MATCH($J65,SorP!$B$1:$B$6230,0)),"",INDIRECT("'SorP'!$A$"&amp;MATCH($J65,SorP!$B$1:$B$6230,0))))</f>
        <v>US-PA</v>
      </c>
      <c r="U65" s="280"/>
      <c r="V65" s="281">
        <f>IF(C65="",NA(),MATCH($B65&amp;$C65,'Smelter Look-up'!$J:$J,0))</f>
        <v>349</v>
      </c>
      <c r="W65" s="282"/>
      <c r="X65" s="282">
        <f t="shared" si="4"/>
        <v>0</v>
      </c>
      <c r="Y65" s="282"/>
      <c r="Z65" s="282"/>
      <c r="AB65" s="284" t="str">
        <f t="shared" si="5"/>
        <v>TinAlpha</v>
      </c>
    </row>
    <row r="66" spans="1:28" s="283" customFormat="1" ht="51.65" customHeight="1">
      <c r="A66" s="455" t="s">
        <v>1534</v>
      </c>
      <c r="B66" s="451" t="s">
        <v>1264</v>
      </c>
      <c r="C66" s="454" t="s">
        <v>1533</v>
      </c>
      <c r="D66" s="451"/>
      <c r="E66" s="451" t="s">
        <v>1238</v>
      </c>
      <c r="F66" s="451" t="s">
        <v>1534</v>
      </c>
      <c r="G66" s="451" t="s">
        <v>15434</v>
      </c>
      <c r="H66" s="452">
        <v>0</v>
      </c>
      <c r="I66" s="453" t="s">
        <v>2065</v>
      </c>
      <c r="J66" s="453" t="s">
        <v>15437</v>
      </c>
      <c r="K66" s="240"/>
      <c r="L66" s="240"/>
      <c r="M66" s="240"/>
      <c r="N66" s="240"/>
      <c r="O66" s="240"/>
      <c r="P66" s="239"/>
      <c r="Q66" s="241"/>
      <c r="R66" s="236" t="str">
        <f ca="1">IF(ISERROR($V66),"",OFFSET('Smelter Look-up'!$C$4,$V66-4,0)&amp;"")</f>
        <v>CV Gita Pesona</v>
      </c>
      <c r="S66" s="250" t="str">
        <f t="shared" ca="1" si="3"/>
        <v>ID</v>
      </c>
      <c r="T66" s="250" t="str">
        <f ca="1">IF(B66="","",IF(ISERROR(MATCH($J66,SorP!$B$1:$B$6230,0)),"",INDIRECT("'SorP'!$A$"&amp;MATCH($J66,SorP!$B$1:$B$6230,0))))</f>
        <v/>
      </c>
      <c r="U66" s="280"/>
      <c r="V66" s="281">
        <f>IF(C66="",NA(),MATCH($B66&amp;$C66,'Smelter Look-up'!$J:$J,0))</f>
        <v>371</v>
      </c>
      <c r="W66" s="282"/>
      <c r="X66" s="282">
        <f t="shared" si="4"/>
        <v>0</v>
      </c>
      <c r="Y66" s="282"/>
      <c r="Z66" s="282"/>
      <c r="AB66" s="284" t="str">
        <f t="shared" si="5"/>
        <v>TinCV Gita Pesona</v>
      </c>
    </row>
    <row r="67" spans="1:28" s="283" customFormat="1" ht="64.55" customHeight="1">
      <c r="A67" s="455" t="s">
        <v>15458</v>
      </c>
      <c r="B67" s="451" t="s">
        <v>1264</v>
      </c>
      <c r="C67" s="454" t="s">
        <v>15459</v>
      </c>
      <c r="D67" s="451"/>
      <c r="E67" s="451" t="s">
        <v>1238</v>
      </c>
      <c r="F67" s="451" t="s">
        <v>15458</v>
      </c>
      <c r="G67" s="451" t="s">
        <v>15434</v>
      </c>
      <c r="H67" s="452">
        <v>0</v>
      </c>
      <c r="I67" s="453" t="s">
        <v>15438</v>
      </c>
      <c r="J67" s="453" t="s">
        <v>15437</v>
      </c>
      <c r="K67" s="240"/>
      <c r="L67" s="240"/>
      <c r="M67" s="240"/>
      <c r="N67" s="240"/>
      <c r="O67" s="240"/>
      <c r="P67" s="239"/>
      <c r="Q67" s="241"/>
      <c r="R67" s="236" t="str">
        <f ca="1">IF(ISERROR($V67),"",OFFSET('Smelter Look-up'!$C$4,$V67-4,0)&amp;"")</f>
        <v/>
      </c>
      <c r="S67" s="250" t="str">
        <f t="shared" ca="1" si="3"/>
        <v>ID</v>
      </c>
      <c r="T67" s="250" t="str">
        <f ca="1">IF(B67="","",IF(ISERROR(MATCH($J67,SorP!$B$1:$B$6230,0)),"",INDIRECT("'SorP'!$A$"&amp;MATCH($J67,SorP!$B$1:$B$6230,0))))</f>
        <v/>
      </c>
      <c r="U67" s="280"/>
      <c r="V67" s="281" t="e">
        <f>IF(C67="",NA(),MATCH($B67&amp;$C67,'Smelter Look-up'!$J:$J,0))</f>
        <v>#N/A</v>
      </c>
      <c r="W67" s="282"/>
      <c r="X67" s="282">
        <f t="shared" si="4"/>
        <v>0</v>
      </c>
      <c r="Y67" s="282"/>
      <c r="Z67" s="282"/>
      <c r="AB67" s="284" t="str">
        <f t="shared" si="5"/>
        <v>TinPT Justindo</v>
      </c>
    </row>
    <row r="68" spans="1:28" s="283" customFormat="1" ht="51.65" customHeight="1">
      <c r="A68" s="455" t="s">
        <v>1535</v>
      </c>
      <c r="B68" s="451" t="s">
        <v>1264</v>
      </c>
      <c r="C68" s="454" t="s">
        <v>2707</v>
      </c>
      <c r="D68" s="451"/>
      <c r="E68" s="451" t="s">
        <v>1238</v>
      </c>
      <c r="F68" s="451" t="s">
        <v>1535</v>
      </c>
      <c r="G68" s="451" t="s">
        <v>15434</v>
      </c>
      <c r="H68" s="452">
        <v>0</v>
      </c>
      <c r="I68" s="453" t="s">
        <v>3169</v>
      </c>
      <c r="J68" s="453" t="s">
        <v>15437</v>
      </c>
      <c r="K68" s="240"/>
      <c r="L68" s="240"/>
      <c r="M68" s="240"/>
      <c r="N68" s="240"/>
      <c r="O68" s="240"/>
      <c r="P68" s="239"/>
      <c r="Q68" s="241"/>
      <c r="R68" s="236" t="str">
        <f ca="1">IF(ISERROR($V68),"",OFFSET('Smelter Look-up'!$C$4,$V68-4,0)&amp;"")</f>
        <v>PT Aries Kencana Sejahtera</v>
      </c>
      <c r="S68" s="250" t="str">
        <f t="shared" ca="1" si="3"/>
        <v>ID</v>
      </c>
      <c r="T68" s="250" t="str">
        <f ca="1">IF(B68="","",IF(ISERROR(MATCH($J68,SorP!$B$1:$B$6230,0)),"",INDIRECT("'SorP'!$A$"&amp;MATCH($J68,SorP!$B$1:$B$6230,0))))</f>
        <v/>
      </c>
      <c r="U68" s="280"/>
      <c r="V68" s="281">
        <f>IF(C68="",NA(),MATCH($B68&amp;$C68,'Smelter Look-up'!$J:$J,0))</f>
        <v>441</v>
      </c>
      <c r="W68" s="282"/>
      <c r="X68" s="282">
        <f t="shared" si="4"/>
        <v>0</v>
      </c>
      <c r="Y68" s="282"/>
      <c r="Z68" s="282"/>
      <c r="AB68" s="284" t="str">
        <f t="shared" si="5"/>
        <v>TinPT Aries Kencana Sejahtera</v>
      </c>
    </row>
    <row r="69" spans="1:28" s="283" customFormat="1" ht="64.55" customHeight="1">
      <c r="A69" s="455" t="s">
        <v>872</v>
      </c>
      <c r="B69" s="451" t="s">
        <v>1264</v>
      </c>
      <c r="C69" s="454" t="s">
        <v>967</v>
      </c>
      <c r="D69" s="451"/>
      <c r="E69" s="451" t="s">
        <v>1238</v>
      </c>
      <c r="F69" s="451" t="s">
        <v>872</v>
      </c>
      <c r="G69" s="451" t="s">
        <v>15434</v>
      </c>
      <c r="H69" s="452">
        <v>0</v>
      </c>
      <c r="I69" s="453" t="s">
        <v>2066</v>
      </c>
      <c r="J69" s="453" t="s">
        <v>15437</v>
      </c>
      <c r="K69" s="240"/>
      <c r="L69" s="240"/>
      <c r="M69" s="240"/>
      <c r="N69" s="240"/>
      <c r="O69" s="240"/>
      <c r="P69" s="239"/>
      <c r="Q69" s="241"/>
      <c r="R69" s="236" t="str">
        <f ca="1">IF(ISERROR($V69),"",OFFSET('Smelter Look-up'!$C$4,$V69-4,0)&amp;"")</f>
        <v>PT Premium Tin Indonesia</v>
      </c>
      <c r="S69" s="250" t="str">
        <f t="shared" ca="1" si="3"/>
        <v>ID</v>
      </c>
      <c r="T69" s="250" t="str">
        <f ca="1">IF(B69="","",IF(ISERROR(MATCH($J69,SorP!$B$1:$B$6230,0)),"",INDIRECT("'SorP'!$A$"&amp;MATCH($J69,SorP!$B$1:$B$6230,0))))</f>
        <v/>
      </c>
      <c r="U69" s="280"/>
      <c r="V69" s="281">
        <f>IF(C69="",NA(),MATCH($B69&amp;$C69,'Smelter Look-up'!$J:$J,0))</f>
        <v>373</v>
      </c>
      <c r="W69" s="282"/>
      <c r="X69" s="282">
        <f t="shared" si="4"/>
        <v>0</v>
      </c>
      <c r="Y69" s="282"/>
      <c r="Z69" s="282"/>
      <c r="AB69" s="284" t="str">
        <f t="shared" si="5"/>
        <v>TinCV Serumpun Sebalai</v>
      </c>
    </row>
    <row r="70" spans="1:28" s="283" customFormat="1" ht="51.65" customHeight="1">
      <c r="A70" s="455" t="s">
        <v>765</v>
      </c>
      <c r="B70" s="451" t="s">
        <v>1263</v>
      </c>
      <c r="C70" s="454" t="s">
        <v>2605</v>
      </c>
      <c r="D70" s="451"/>
      <c r="E70" s="451" t="s">
        <v>1244</v>
      </c>
      <c r="F70" s="451" t="s">
        <v>765</v>
      </c>
      <c r="G70" s="451" t="s">
        <v>15434</v>
      </c>
      <c r="H70" s="452">
        <v>0</v>
      </c>
      <c r="I70" s="453" t="s">
        <v>2976</v>
      </c>
      <c r="J70" s="453" t="s">
        <v>15460</v>
      </c>
      <c r="K70" s="240"/>
      <c r="L70" s="240"/>
      <c r="M70" s="240"/>
      <c r="N70" s="240"/>
      <c r="O70" s="240"/>
      <c r="P70" s="239"/>
      <c r="Q70" s="241"/>
      <c r="R70" s="236" t="str">
        <f ca="1">IF(ISERROR($V70),"",OFFSET('Smelter Look-up'!$C$4,$V70-4,0)&amp;"")</f>
        <v>Daejin Indus Co., Ltd.</v>
      </c>
      <c r="S70" s="250" t="str">
        <f t="shared" ca="1" si="3"/>
        <v>KR</v>
      </c>
      <c r="T70" s="250" t="str">
        <f ca="1">IF(B70="","",IF(ISERROR(MATCH($J70,SorP!$B$1:$B$6230,0)),"",INDIRECT("'SorP'!$A$"&amp;MATCH($J70,SorP!$B$1:$B$6230,0))))</f>
        <v/>
      </c>
      <c r="U70" s="280"/>
      <c r="V70" s="281">
        <f>IF(C70="",NA(),MATCH($B70&amp;$C70,'Smelter Look-up'!$J:$J,0))</f>
        <v>48</v>
      </c>
      <c r="W70" s="282"/>
      <c r="X70" s="282">
        <f t="shared" si="4"/>
        <v>0</v>
      </c>
      <c r="Y70" s="282"/>
      <c r="Z70" s="282"/>
      <c r="AB70" s="284" t="str">
        <f t="shared" si="5"/>
        <v>GoldDaejin Indus Co., Ltd.</v>
      </c>
    </row>
    <row r="71" spans="1:28" s="283" customFormat="1" ht="77.45" customHeight="1">
      <c r="A71" s="455" t="s">
        <v>767</v>
      </c>
      <c r="B71" s="451" t="s">
        <v>1263</v>
      </c>
      <c r="C71" s="454" t="s">
        <v>766</v>
      </c>
      <c r="D71" s="451"/>
      <c r="E71" s="451" t="s">
        <v>1232</v>
      </c>
      <c r="F71" s="451" t="s">
        <v>767</v>
      </c>
      <c r="G71" s="451" t="s">
        <v>15434</v>
      </c>
      <c r="H71" s="452">
        <v>0</v>
      </c>
      <c r="I71" s="453" t="s">
        <v>1836</v>
      </c>
      <c r="J71" s="453" t="s">
        <v>4685</v>
      </c>
      <c r="K71" s="240"/>
      <c r="L71" s="240"/>
      <c r="M71" s="240"/>
      <c r="N71" s="240"/>
      <c r="O71" s="240"/>
      <c r="P71" s="239"/>
      <c r="Q71" s="241"/>
      <c r="R71" s="236" t="str">
        <f ca="1">IF(ISERROR($V71),"",OFFSET('Smelter Look-up'!$C$4,$V71-4,0)&amp;"")</f>
        <v>Daye Non-Ferrous Metals Mining Ltd.</v>
      </c>
      <c r="S71" s="250" t="str">
        <f t="shared" ca="1" si="3"/>
        <v>CN</v>
      </c>
      <c r="T71" s="250" t="str">
        <f ca="1">IF(B71="","",IF(ISERROR(MATCH($J71,SorP!$B$1:$B$6230,0)),"",INDIRECT("'SorP'!$A$"&amp;MATCH($J71,SorP!$B$1:$B$6230,0))))</f>
        <v>CN-42</v>
      </c>
      <c r="U71" s="280"/>
      <c r="V71" s="281">
        <f>IF(C71="",NA(),MATCH($B71&amp;$C71,'Smelter Look-up'!$J:$J,0))</f>
        <v>50</v>
      </c>
      <c r="W71" s="282"/>
      <c r="X71" s="282">
        <f t="shared" si="4"/>
        <v>0</v>
      </c>
      <c r="Y71" s="282"/>
      <c r="Z71" s="282"/>
      <c r="AB71" s="284" t="str">
        <f t="shared" si="5"/>
        <v>GoldDaye Non-Ferrous Metals Mining Ltd.</v>
      </c>
    </row>
    <row r="72" spans="1:28" s="283" customFormat="1" ht="38.75" customHeight="1">
      <c r="A72" s="455" t="s">
        <v>768</v>
      </c>
      <c r="B72" s="451" t="s">
        <v>1263</v>
      </c>
      <c r="C72" s="454" t="s">
        <v>2755</v>
      </c>
      <c r="D72" s="451"/>
      <c r="E72" s="451" t="s">
        <v>1244</v>
      </c>
      <c r="F72" s="451" t="s">
        <v>768</v>
      </c>
      <c r="G72" s="451" t="s">
        <v>15434</v>
      </c>
      <c r="H72" s="452">
        <v>0</v>
      </c>
      <c r="I72" s="453" t="s">
        <v>1837</v>
      </c>
      <c r="J72" s="453" t="s">
        <v>15442</v>
      </c>
      <c r="K72" s="240"/>
      <c r="L72" s="240"/>
      <c r="M72" s="240"/>
      <c r="N72" s="240"/>
      <c r="O72" s="240"/>
      <c r="P72" s="239"/>
      <c r="Q72" s="241"/>
      <c r="R72" s="236" t="str">
        <f ca="1">IF(ISERROR($V72),"",OFFSET('Smelter Look-up'!$C$4,$V72-4,0)&amp;"")</f>
        <v>DSC (Do Sung Corporation)</v>
      </c>
      <c r="S72" s="250" t="str">
        <f t="shared" ca="1" si="3"/>
        <v>KR</v>
      </c>
      <c r="T72" s="250" t="str">
        <f ca="1">IF(B72="","",IF(ISERROR(MATCH($J72,SorP!$B$1:$B$6230,0)),"",INDIRECT("'SorP'!$A$"&amp;MATCH($J72,SorP!$B$1:$B$6230,0))))</f>
        <v/>
      </c>
      <c r="U72" s="280"/>
      <c r="V72" s="281">
        <f>IF(C72="",NA(),MATCH($B72&amp;$C72,'Smelter Look-up'!$J:$J,0))</f>
        <v>62</v>
      </c>
      <c r="W72" s="282"/>
      <c r="X72" s="282">
        <f t="shared" si="4"/>
        <v>0</v>
      </c>
      <c r="Y72" s="282"/>
      <c r="Z72" s="282"/>
      <c r="AB72" s="284" t="str">
        <f t="shared" si="5"/>
        <v>GoldDSC (Do Sung Corporation)</v>
      </c>
    </row>
    <row r="73" spans="1:28" s="283" customFormat="1" ht="64.55" customHeight="1">
      <c r="A73" s="455" t="s">
        <v>770</v>
      </c>
      <c r="B73" s="451" t="s">
        <v>1263</v>
      </c>
      <c r="C73" s="454" t="s">
        <v>15441</v>
      </c>
      <c r="D73" s="451"/>
      <c r="E73" s="451" t="s">
        <v>1234</v>
      </c>
      <c r="F73" s="451" t="s">
        <v>770</v>
      </c>
      <c r="G73" s="451" t="s">
        <v>15434</v>
      </c>
      <c r="H73" s="452">
        <v>0</v>
      </c>
      <c r="I73" s="453" t="s">
        <v>1804</v>
      </c>
      <c r="J73" s="453" t="s">
        <v>1805</v>
      </c>
      <c r="K73" s="240"/>
      <c r="L73" s="240"/>
      <c r="M73" s="240"/>
      <c r="N73" s="240"/>
      <c r="O73" s="240"/>
      <c r="P73" s="239"/>
      <c r="Q73" s="241"/>
      <c r="R73" s="236" t="str">
        <f ca="1">IF(ISERROR($V73),"",OFFSET('Smelter Look-up'!$C$4,$V73-4,0)&amp;"")</f>
        <v/>
      </c>
      <c r="S73" s="250" t="str">
        <f t="shared" ca="1" si="3"/>
        <v>DE</v>
      </c>
      <c r="T73" s="250" t="str">
        <f ca="1">IF(B73="","",IF(ISERROR(MATCH($J73,SorP!$B$1:$B$6230,0)),"",INDIRECT("'SorP'!$A$"&amp;MATCH($J73,SorP!$B$1:$B$6230,0))))</f>
        <v>DE-BW</v>
      </c>
      <c r="U73" s="280"/>
      <c r="V73" s="281" t="e">
        <f>IF(C73="",NA(),MATCH($B73&amp;$C73,'Smelter Look-up'!$J:$J,0))</f>
        <v>#N/A</v>
      </c>
      <c r="W73" s="282"/>
      <c r="X73" s="282">
        <f t="shared" si="4"/>
        <v>0</v>
      </c>
      <c r="Y73" s="282"/>
      <c r="Z73" s="282"/>
      <c r="AB73" s="284" t="str">
        <f t="shared" si="5"/>
        <v>GoldDODUCO GmbH</v>
      </c>
    </row>
    <row r="74" spans="1:28" s="283" customFormat="1" ht="90.35" customHeight="1">
      <c r="A74" s="455" t="s">
        <v>771</v>
      </c>
      <c r="B74" s="451" t="s">
        <v>1263</v>
      </c>
      <c r="C74" s="454" t="s">
        <v>1034</v>
      </c>
      <c r="D74" s="451"/>
      <c r="E74" s="451" t="s">
        <v>1241</v>
      </c>
      <c r="F74" s="451" t="s">
        <v>771</v>
      </c>
      <c r="G74" s="451" t="s">
        <v>15434</v>
      </c>
      <c r="H74" s="452">
        <v>0</v>
      </c>
      <c r="I74" s="453" t="s">
        <v>1838</v>
      </c>
      <c r="J74" s="453" t="s">
        <v>1839</v>
      </c>
      <c r="K74" s="240"/>
      <c r="L74" s="240"/>
      <c r="M74" s="240"/>
      <c r="N74" s="240"/>
      <c r="O74" s="240"/>
      <c r="P74" s="239"/>
      <c r="Q74" s="241"/>
      <c r="R74" s="236" t="str">
        <f ca="1">IF(ISERROR($V74),"",OFFSET('Smelter Look-up'!$C$4,$V74-4,0)&amp;"")</f>
        <v>Dowa</v>
      </c>
      <c r="S74" s="250" t="str">
        <f t="shared" ca="1" si="3"/>
        <v>JP</v>
      </c>
      <c r="T74" s="250" t="str">
        <f ca="1">IF(B74="","",IF(ISERROR(MATCH($J74,SorP!$B$1:$B$6230,0)),"",INDIRECT("'SorP'!$A$"&amp;MATCH($J74,SorP!$B$1:$B$6230,0))))</f>
        <v>JP-05</v>
      </c>
      <c r="U74" s="280"/>
      <c r="V74" s="281">
        <f>IF(C74="",NA(),MATCH($B74&amp;$C74,'Smelter Look-up'!$J:$J,0))</f>
        <v>57</v>
      </c>
      <c r="W74" s="282"/>
      <c r="X74" s="282">
        <f t="shared" si="4"/>
        <v>0</v>
      </c>
      <c r="Y74" s="282"/>
      <c r="Z74" s="282"/>
      <c r="AB74" s="284" t="str">
        <f t="shared" si="5"/>
        <v>GoldDowa</v>
      </c>
    </row>
    <row r="75" spans="1:28" s="283" customFormat="1" ht="77.45" customHeight="1">
      <c r="A75" s="455" t="s">
        <v>466</v>
      </c>
      <c r="B75" s="451" t="s">
        <v>1263</v>
      </c>
      <c r="C75" s="454" t="s">
        <v>465</v>
      </c>
      <c r="D75" s="451"/>
      <c r="E75" s="451" t="s">
        <v>1241</v>
      </c>
      <c r="F75" s="451" t="s">
        <v>466</v>
      </c>
      <c r="G75" s="451" t="s">
        <v>15434</v>
      </c>
      <c r="H75" s="452">
        <v>0</v>
      </c>
      <c r="I75" s="453" t="s">
        <v>1843</v>
      </c>
      <c r="J75" s="453" t="s">
        <v>1844</v>
      </c>
      <c r="K75" s="240"/>
      <c r="L75" s="240"/>
      <c r="M75" s="240"/>
      <c r="N75" s="240"/>
      <c r="O75" s="240"/>
      <c r="P75" s="239"/>
      <c r="Q75" s="241"/>
      <c r="R75" s="236" t="str">
        <f ca="1">IF(ISERROR($V75),"",OFFSET('Smelter Look-up'!$C$4,$V75-4,0)&amp;"")</f>
        <v>Eco-System Recycling Co., Ltd.</v>
      </c>
      <c r="S75" s="250" t="str">
        <f t="shared" ca="1" si="3"/>
        <v>JP</v>
      </c>
      <c r="T75" s="250" t="str">
        <f ca="1">IF(B75="","",IF(ISERROR(MATCH($J75,SorP!$B$1:$B$6230,0)),"",INDIRECT("'SorP'!$A$"&amp;MATCH($J75,SorP!$B$1:$B$6230,0))))</f>
        <v>JP-11</v>
      </c>
      <c r="U75" s="280"/>
      <c r="V75" s="281">
        <f>IF(C75="",NA(),MATCH($B75&amp;$C75,'Smelter Look-up'!$J:$J,0))</f>
        <v>63</v>
      </c>
      <c r="W75" s="282"/>
      <c r="X75" s="282">
        <f t="shared" si="4"/>
        <v>0</v>
      </c>
      <c r="Y75" s="282"/>
      <c r="Z75" s="282"/>
      <c r="AB75" s="284" t="str">
        <f t="shared" si="5"/>
        <v>GoldEco-System Recycling Co., Ltd.</v>
      </c>
    </row>
    <row r="76" spans="1:28" s="283" customFormat="1" ht="90.35" customHeight="1">
      <c r="A76" s="455" t="s">
        <v>876</v>
      </c>
      <c r="B76" s="451" t="s">
        <v>1264</v>
      </c>
      <c r="C76" s="454" t="s">
        <v>938</v>
      </c>
      <c r="D76" s="451"/>
      <c r="E76" s="451" t="s">
        <v>1010</v>
      </c>
      <c r="F76" s="451" t="s">
        <v>876</v>
      </c>
      <c r="G76" s="451" t="s">
        <v>15434</v>
      </c>
      <c r="H76" s="452">
        <v>0</v>
      </c>
      <c r="I76" s="453" t="s">
        <v>2072</v>
      </c>
      <c r="J76" s="453" t="s">
        <v>10644</v>
      </c>
      <c r="K76" s="240"/>
      <c r="L76" s="240"/>
      <c r="M76" s="240"/>
      <c r="N76" s="240"/>
      <c r="O76" s="240"/>
      <c r="P76" s="239"/>
      <c r="Q76" s="241"/>
      <c r="R76" s="236" t="str">
        <f ca="1">IF(ISERROR($V76),"",OFFSET('Smelter Look-up'!$C$4,$V76-4,0)&amp;"")</f>
        <v>Fenix Metals</v>
      </c>
      <c r="S76" s="250" t="str">
        <f t="shared" ca="1" si="3"/>
        <v>PL</v>
      </c>
      <c r="T76" s="250" t="str">
        <f ca="1">IF(B76="","",IF(ISERROR(MATCH($J76,SorP!$B$1:$B$6230,0)),"",INDIRECT("'SorP'!$A$"&amp;MATCH($J76,SorP!$B$1:$B$6230,0))))</f>
        <v>PL-PK</v>
      </c>
      <c r="U76" s="280"/>
      <c r="V76" s="281">
        <f>IF(C76="",NA(),MATCH($B76&amp;$C76,'Smelter Look-up'!$J:$J,0))</f>
        <v>386</v>
      </c>
      <c r="W76" s="282"/>
      <c r="X76" s="282">
        <f t="shared" si="4"/>
        <v>0</v>
      </c>
      <c r="Y76" s="282"/>
      <c r="Z76" s="282"/>
      <c r="AB76" s="284" t="str">
        <f t="shared" si="5"/>
        <v>TinFenix Metals</v>
      </c>
    </row>
    <row r="77" spans="1:28" s="283" customFormat="1" ht="51.65" customHeight="1">
      <c r="A77" s="455" t="s">
        <v>772</v>
      </c>
      <c r="B77" s="451" t="s">
        <v>1263</v>
      </c>
      <c r="C77" s="454" t="s">
        <v>2684</v>
      </c>
      <c r="D77" s="451"/>
      <c r="E77" s="451" t="s">
        <v>1011</v>
      </c>
      <c r="F77" s="451" t="s">
        <v>772</v>
      </c>
      <c r="G77" s="451" t="s">
        <v>15434</v>
      </c>
      <c r="H77" s="452">
        <v>0</v>
      </c>
      <c r="I77" s="453" t="s">
        <v>1845</v>
      </c>
      <c r="J77" s="453" t="s">
        <v>11154</v>
      </c>
      <c r="K77" s="240"/>
      <c r="L77" s="240"/>
      <c r="M77" s="240"/>
      <c r="N77" s="240"/>
      <c r="O77" s="240"/>
      <c r="P77" s="239"/>
      <c r="Q77" s="241"/>
      <c r="R77" s="236" t="str">
        <f ca="1">IF(ISERROR($V77),"",OFFSET('Smelter Look-up'!$C$4,$V77-4,0)&amp;"")</f>
        <v>OJSC Novosibirsk Refinery</v>
      </c>
      <c r="S77" s="250" t="str">
        <f t="shared" ca="1" si="3"/>
        <v>RU</v>
      </c>
      <c r="T77" s="250" t="str">
        <f ca="1">IF(B77="","",IF(ISERROR(MATCH($J77,SorP!$B$1:$B$6230,0)),"",INDIRECT("'SorP'!$A$"&amp;MATCH($J77,SorP!$B$1:$B$6230,0))))</f>
        <v>RU-NVS</v>
      </c>
      <c r="U77" s="280"/>
      <c r="V77" s="281">
        <f>IF(C77="",NA(),MATCH($B77&amp;$C77,'Smelter Look-up'!$J:$J,0))</f>
        <v>171</v>
      </c>
      <c r="W77" s="282"/>
      <c r="X77" s="282">
        <f t="shared" si="4"/>
        <v>0</v>
      </c>
      <c r="Y77" s="282"/>
      <c r="Z77" s="282"/>
      <c r="AB77" s="284" t="str">
        <f t="shared" si="5"/>
        <v>GoldOJSC Novosibirsk Refinery</v>
      </c>
    </row>
    <row r="78" spans="1:28" s="283" customFormat="1" ht="51.65" customHeight="1">
      <c r="A78" s="455" t="s">
        <v>773</v>
      </c>
      <c r="B78" s="451" t="s">
        <v>1263</v>
      </c>
      <c r="C78" s="454" t="s">
        <v>15461</v>
      </c>
      <c r="D78" s="451"/>
      <c r="E78" s="451" t="s">
        <v>1232</v>
      </c>
      <c r="F78" s="451" t="s">
        <v>773</v>
      </c>
      <c r="G78" s="451" t="s">
        <v>15434</v>
      </c>
      <c r="H78" s="452">
        <v>0</v>
      </c>
      <c r="I78" s="453" t="s">
        <v>1846</v>
      </c>
      <c r="J78" s="453" t="s">
        <v>1847</v>
      </c>
      <c r="K78" s="240"/>
      <c r="L78" s="240"/>
      <c r="M78" s="240"/>
      <c r="N78" s="240"/>
      <c r="O78" s="240"/>
      <c r="P78" s="239"/>
      <c r="Q78" s="241"/>
      <c r="R78" s="236" t="str">
        <f ca="1">IF(ISERROR($V78),"",OFFSET('Smelter Look-up'!$C$4,$V78-4,0)&amp;"")</f>
        <v/>
      </c>
      <c r="S78" s="250" t="str">
        <f t="shared" ca="1" si="3"/>
        <v>CN</v>
      </c>
      <c r="T78" s="250" t="str">
        <f ca="1">IF(B78="","",IF(ISERROR(MATCH($J78,SorP!$B$1:$B$6230,0)),"",INDIRECT("'SorP'!$A$"&amp;MATCH($J78,SorP!$B$1:$B$6230,0))))</f>
        <v>CN-62</v>
      </c>
      <c r="U78" s="280"/>
      <c r="V78" s="281" t="e">
        <f>IF(C78="",NA(),MATCH($B78&amp;$C78,'Smelter Look-up'!$J:$J,0))</f>
        <v>#N/A</v>
      </c>
      <c r="W78" s="282"/>
      <c r="X78" s="282">
        <f t="shared" si="4"/>
        <v>0</v>
      </c>
      <c r="Y78" s="282"/>
      <c r="Z78" s="282"/>
      <c r="AB78" s="284" t="str">
        <f t="shared" si="5"/>
        <v>GoldGansu Seemine Material Hi-Tech Co., Ltd.</v>
      </c>
    </row>
    <row r="79" spans="1:28" s="283" customFormat="1" ht="51.65" customHeight="1">
      <c r="A79" s="455" t="s">
        <v>1849</v>
      </c>
      <c r="B79" s="451" t="s">
        <v>1263</v>
      </c>
      <c r="C79" s="454" t="s">
        <v>1848</v>
      </c>
      <c r="D79" s="451"/>
      <c r="E79" s="451" t="s">
        <v>1232</v>
      </c>
      <c r="F79" s="451" t="s">
        <v>1849</v>
      </c>
      <c r="G79" s="451" t="s">
        <v>15434</v>
      </c>
      <c r="H79" s="452">
        <v>0</v>
      </c>
      <c r="I79" s="453" t="s">
        <v>1850</v>
      </c>
      <c r="J79" s="453" t="s">
        <v>1914</v>
      </c>
      <c r="K79" s="240"/>
      <c r="L79" s="240"/>
      <c r="M79" s="240"/>
      <c r="N79" s="240"/>
      <c r="O79" s="240"/>
      <c r="P79" s="239"/>
      <c r="Q79" s="241"/>
      <c r="R79" s="236" t="str">
        <f ca="1">IF(ISERROR($V79),"",OFFSET('Smelter Look-up'!$C$4,$V79-4,0)&amp;"")</f>
        <v>Guoda Safina High-Tech Environmental Refinery Co., Ltd.</v>
      </c>
      <c r="S79" s="250" t="str">
        <f t="shared" ca="1" si="3"/>
        <v>CN</v>
      </c>
      <c r="T79" s="250" t="str">
        <f ca="1">IF(B79="","",IF(ISERROR(MATCH($J79,SorP!$B$1:$B$6230,0)),"",INDIRECT("'SorP'!$A$"&amp;MATCH($J79,SorP!$B$1:$B$6230,0))))</f>
        <v>CN-37</v>
      </c>
      <c r="U79" s="280"/>
      <c r="V79" s="281">
        <f>IF(C79="",NA(),MATCH($B79&amp;$C79,'Smelter Look-up'!$J:$J,0))</f>
        <v>79</v>
      </c>
      <c r="W79" s="282"/>
      <c r="X79" s="282">
        <f t="shared" si="4"/>
        <v>0</v>
      </c>
      <c r="Y79" s="282"/>
      <c r="Z79" s="282"/>
      <c r="AB79" s="284" t="str">
        <f t="shared" si="5"/>
        <v>GoldGuoda Safina High-Tech Environmental Refinery Co., Ltd.</v>
      </c>
    </row>
    <row r="80" spans="1:28" s="283" customFormat="1" ht="77.45" customHeight="1">
      <c r="A80" s="455" t="s">
        <v>776</v>
      </c>
      <c r="B80" s="451" t="s">
        <v>1263</v>
      </c>
      <c r="C80" s="454" t="s">
        <v>1168</v>
      </c>
      <c r="D80" s="451"/>
      <c r="E80" s="451" t="s">
        <v>1234</v>
      </c>
      <c r="F80" s="451" t="s">
        <v>776</v>
      </c>
      <c r="G80" s="451" t="s">
        <v>15434</v>
      </c>
      <c r="H80" s="452">
        <v>0</v>
      </c>
      <c r="I80" s="453" t="s">
        <v>1804</v>
      </c>
      <c r="J80" s="453" t="s">
        <v>1805</v>
      </c>
      <c r="K80" s="240"/>
      <c r="L80" s="240"/>
      <c r="M80" s="240"/>
      <c r="N80" s="240"/>
      <c r="O80" s="240"/>
      <c r="P80" s="239"/>
      <c r="Q80" s="241"/>
      <c r="R80" s="236" t="str">
        <f ca="1">IF(ISERROR($V80),"",OFFSET('Smelter Look-up'!$C$4,$V80-4,0)&amp;"")</f>
        <v>Heimerle + Meule GmbH</v>
      </c>
      <c r="S80" s="250" t="str">
        <f t="shared" ca="1" si="3"/>
        <v>DE</v>
      </c>
      <c r="T80" s="250" t="str">
        <f ca="1">IF(B80="","",IF(ISERROR(MATCH($J80,SorP!$B$1:$B$6230,0)),"",INDIRECT("'SorP'!$A$"&amp;MATCH($J80,SorP!$B$1:$B$6230,0))))</f>
        <v>DE-BW</v>
      </c>
      <c r="U80" s="280"/>
      <c r="V80" s="281">
        <f>IF(C80="",NA(),MATCH($B80&amp;$C80,'Smelter Look-up'!$J:$J,0))</f>
        <v>82</v>
      </c>
      <c r="W80" s="282"/>
      <c r="X80" s="282">
        <f t="shared" si="4"/>
        <v>0</v>
      </c>
      <c r="Y80" s="282"/>
      <c r="Z80" s="282"/>
      <c r="AB80" s="284" t="str">
        <f t="shared" si="5"/>
        <v>GoldHeimerle + Meule GmbH</v>
      </c>
    </row>
    <row r="81" spans="1:28" s="283" customFormat="1" ht="64.55" customHeight="1">
      <c r="A81" s="455" t="s">
        <v>777</v>
      </c>
      <c r="B81" s="451" t="s">
        <v>1263</v>
      </c>
      <c r="C81" s="454" t="s">
        <v>3256</v>
      </c>
      <c r="D81" s="451"/>
      <c r="E81" s="451" t="s">
        <v>1232</v>
      </c>
      <c r="F81" s="451" t="s">
        <v>777</v>
      </c>
      <c r="G81" s="451" t="s">
        <v>15434</v>
      </c>
      <c r="H81" s="452">
        <v>0</v>
      </c>
      <c r="I81" s="453" t="s">
        <v>1855</v>
      </c>
      <c r="J81" s="453" t="s">
        <v>1856</v>
      </c>
      <c r="K81" s="240"/>
      <c r="L81" s="240"/>
      <c r="M81" s="240"/>
      <c r="N81" s="240"/>
      <c r="O81" s="240"/>
      <c r="P81" s="239"/>
      <c r="Q81" s="241"/>
      <c r="R81" s="236" t="str">
        <f ca="1">IF(ISERROR($V81),"",OFFSET('Smelter Look-up'!$C$4,$V81-4,0)&amp;"")</f>
        <v>Heraeus Metals Hong Kong Ltd.</v>
      </c>
      <c r="S81" s="250" t="str">
        <f t="shared" ca="1" si="3"/>
        <v>CN</v>
      </c>
      <c r="T81" s="250" t="str">
        <f ca="1">IF(B81="","",IF(ISERROR(MATCH($J81,SorP!$B$1:$B$6230,0)),"",INDIRECT("'SorP'!$A$"&amp;MATCH($J81,SorP!$B$1:$B$6230,0))))</f>
        <v>CN-91</v>
      </c>
      <c r="U81" s="280"/>
      <c r="V81" s="281">
        <f>IF(C81="",NA(),MATCH($B81&amp;$C81,'Smelter Look-up'!$J:$J,0))</f>
        <v>87</v>
      </c>
      <c r="W81" s="282"/>
      <c r="X81" s="282">
        <f t="shared" si="4"/>
        <v>0</v>
      </c>
      <c r="Y81" s="282"/>
      <c r="Z81" s="282"/>
      <c r="AB81" s="284" t="str">
        <f t="shared" si="5"/>
        <v>GoldHeraeus Metals Hong Kong Ltd.</v>
      </c>
    </row>
    <row r="82" spans="1:28" s="283" customFormat="1" ht="103.25" customHeight="1">
      <c r="A82" s="455" t="s">
        <v>778</v>
      </c>
      <c r="B82" s="451" t="s">
        <v>1263</v>
      </c>
      <c r="C82" s="454" t="s">
        <v>1368</v>
      </c>
      <c r="D82" s="451"/>
      <c r="E82" s="451" t="s">
        <v>1234</v>
      </c>
      <c r="F82" s="451" t="s">
        <v>778</v>
      </c>
      <c r="G82" s="451" t="s">
        <v>15434</v>
      </c>
      <c r="H82" s="452">
        <v>0</v>
      </c>
      <c r="I82" s="453" t="s">
        <v>1857</v>
      </c>
      <c r="J82" s="453" t="s">
        <v>5092</v>
      </c>
      <c r="K82" s="240"/>
      <c r="L82" s="240"/>
      <c r="M82" s="240"/>
      <c r="N82" s="240"/>
      <c r="O82" s="240"/>
      <c r="P82" s="239"/>
      <c r="Q82" s="241"/>
      <c r="R82" s="236" t="str">
        <f ca="1">IF(ISERROR($V82),"",OFFSET('Smelter Look-up'!$C$4,$V82-4,0)&amp;"")</f>
        <v>Heraeus Precious Metals GmbH &amp; Co. KG</v>
      </c>
      <c r="S82" s="250" t="str">
        <f t="shared" ca="1" si="3"/>
        <v>DE</v>
      </c>
      <c r="T82" s="250" t="str">
        <f ca="1">IF(B82="","",IF(ISERROR(MATCH($J82,SorP!$B$1:$B$6230,0)),"",INDIRECT("'SorP'!$A$"&amp;MATCH($J82,SorP!$B$1:$B$6230,0))))</f>
        <v>DE-HE</v>
      </c>
      <c r="U82" s="280"/>
      <c r="V82" s="281">
        <f>IF(C82="",NA(),MATCH($B82&amp;$C82,'Smelter Look-up'!$J:$J,0))</f>
        <v>88</v>
      </c>
      <c r="W82" s="282"/>
      <c r="X82" s="282">
        <f t="shared" si="4"/>
        <v>0</v>
      </c>
      <c r="Y82" s="282"/>
      <c r="Z82" s="282"/>
      <c r="AB82" s="284" t="str">
        <f t="shared" si="5"/>
        <v>GoldHeraeus Precious Metals GmbH &amp; Co. KG</v>
      </c>
    </row>
    <row r="83" spans="1:28" s="283" customFormat="1" ht="51.65" customHeight="1">
      <c r="A83" s="455" t="s">
        <v>879</v>
      </c>
      <c r="B83" s="451" t="s">
        <v>1264</v>
      </c>
      <c r="C83" s="454" t="s">
        <v>2607</v>
      </c>
      <c r="D83" s="451"/>
      <c r="E83" s="451" t="s">
        <v>1232</v>
      </c>
      <c r="F83" s="451" t="s">
        <v>879</v>
      </c>
      <c r="G83" s="451" t="s">
        <v>15434</v>
      </c>
      <c r="H83" s="452">
        <v>0</v>
      </c>
      <c r="I83" s="453" t="s">
        <v>2074</v>
      </c>
      <c r="J83" s="453" t="s">
        <v>1866</v>
      </c>
      <c r="K83" s="240"/>
      <c r="L83" s="240"/>
      <c r="M83" s="240"/>
      <c r="N83" s="240"/>
      <c r="O83" s="240"/>
      <c r="P83" s="239"/>
      <c r="Q83" s="241"/>
      <c r="R83" s="236" t="str">
        <f ca="1">IF(ISERROR($V83),"",OFFSET('Smelter Look-up'!$C$4,$V83-4,0)&amp;"")</f>
        <v>Huichang Jinshunda Tin Co., Ltd.</v>
      </c>
      <c r="S83" s="250" t="str">
        <f t="shared" ca="1" si="3"/>
        <v>CN</v>
      </c>
      <c r="T83" s="250" t="str">
        <f ca="1">IF(B83="","",IF(ISERROR(MATCH($J83,SorP!$B$1:$B$6230,0)),"",INDIRECT("'SorP'!$A$"&amp;MATCH($J83,SorP!$B$1:$B$6230,0))))</f>
        <v>CN-36</v>
      </c>
      <c r="U83" s="280"/>
      <c r="V83" s="281">
        <f>IF(C83="",NA(),MATCH($B83&amp;$C83,'Smelter Look-up'!$J:$J,0))</f>
        <v>404</v>
      </c>
      <c r="W83" s="282"/>
      <c r="X83" s="282">
        <f t="shared" si="4"/>
        <v>0</v>
      </c>
      <c r="Y83" s="282"/>
      <c r="Z83" s="282"/>
      <c r="AB83" s="284" t="str">
        <f t="shared" si="5"/>
        <v>TinHuichang Jinshunda Tin Co., Ltd.</v>
      </c>
    </row>
    <row r="84" spans="1:28" s="283" customFormat="1" ht="51.65" customHeight="1">
      <c r="A84" s="455" t="s">
        <v>779</v>
      </c>
      <c r="B84" s="451" t="s">
        <v>1263</v>
      </c>
      <c r="C84" s="454" t="s">
        <v>2704</v>
      </c>
      <c r="D84" s="451"/>
      <c r="E84" s="451" t="s">
        <v>1232</v>
      </c>
      <c r="F84" s="451" t="s">
        <v>779</v>
      </c>
      <c r="G84" s="451" t="s">
        <v>15434</v>
      </c>
      <c r="H84" s="452">
        <v>0</v>
      </c>
      <c r="I84" s="453" t="s">
        <v>2594</v>
      </c>
      <c r="J84" s="453" t="s">
        <v>1851</v>
      </c>
      <c r="K84" s="240"/>
      <c r="L84" s="240"/>
      <c r="M84" s="240"/>
      <c r="N84" s="240"/>
      <c r="O84" s="240"/>
      <c r="P84" s="239"/>
      <c r="Q84" s="241"/>
      <c r="R84" s="236" t="str">
        <f ca="1">IF(ISERROR($V84),"",OFFSET('Smelter Look-up'!$C$4,$V84-4,0)&amp;"")</f>
        <v>Hunan Chenzhou Mining Co., Ltd.</v>
      </c>
      <c r="S84" s="250" t="str">
        <f t="shared" ca="1" si="3"/>
        <v>CN</v>
      </c>
      <c r="T84" s="250" t="str">
        <f ca="1">IF(B84="","",IF(ISERROR(MATCH($J84,SorP!$B$1:$B$6230,0)),"",INDIRECT("'SorP'!$A$"&amp;MATCH($J84,SorP!$B$1:$B$6230,0))))</f>
        <v>CN-43</v>
      </c>
      <c r="U84" s="280"/>
      <c r="V84" s="281">
        <f>IF(C84="",NA(),MATCH($B84&amp;$C84,'Smelter Look-up'!$J:$J,0))</f>
        <v>89</v>
      </c>
      <c r="W84" s="282"/>
      <c r="X84" s="282">
        <f t="shared" si="4"/>
        <v>0</v>
      </c>
      <c r="Y84" s="282"/>
      <c r="Z84" s="282"/>
      <c r="AB84" s="284" t="str">
        <f t="shared" si="5"/>
        <v>GoldHunan Chenzhou Mining Co., Ltd.</v>
      </c>
    </row>
    <row r="85" spans="1:28" s="283" customFormat="1" ht="90.35" customHeight="1">
      <c r="A85" s="455" t="s">
        <v>780</v>
      </c>
      <c r="B85" s="451" t="s">
        <v>1263</v>
      </c>
      <c r="C85" s="454" t="s">
        <v>3257</v>
      </c>
      <c r="D85" s="451"/>
      <c r="E85" s="451" t="s">
        <v>1244</v>
      </c>
      <c r="F85" s="451" t="s">
        <v>780</v>
      </c>
      <c r="G85" s="451" t="s">
        <v>15434</v>
      </c>
      <c r="H85" s="452">
        <v>0</v>
      </c>
      <c r="I85" s="453" t="s">
        <v>1860</v>
      </c>
      <c r="J85" s="453" t="s">
        <v>15442</v>
      </c>
      <c r="K85" s="240"/>
      <c r="L85" s="240"/>
      <c r="M85" s="240"/>
      <c r="N85" s="240"/>
      <c r="O85" s="240"/>
      <c r="P85" s="239"/>
      <c r="Q85" s="241"/>
      <c r="R85" s="236" t="str">
        <f ca="1">IF(ISERROR($V85),"",OFFSET('Smelter Look-up'!$C$4,$V85-4,0)&amp;"")</f>
        <v>HwaSeong CJ CO., LTD.</v>
      </c>
      <c r="S85" s="250" t="str">
        <f t="shared" ca="1" si="3"/>
        <v>KR</v>
      </c>
      <c r="T85" s="250" t="str">
        <f ca="1">IF(B85="","",IF(ISERROR(MATCH($J85,SorP!$B$1:$B$6230,0)),"",INDIRECT("'SorP'!$A$"&amp;MATCH($J85,SorP!$B$1:$B$6230,0))))</f>
        <v/>
      </c>
      <c r="U85" s="280"/>
      <c r="V85" s="281">
        <f>IF(C85="",NA(),MATCH($B85&amp;$C85,'Smelter Look-up'!$J:$J,0))</f>
        <v>94</v>
      </c>
      <c r="W85" s="282"/>
      <c r="X85" s="282">
        <f t="shared" si="4"/>
        <v>0</v>
      </c>
      <c r="Y85" s="282"/>
      <c r="Z85" s="282"/>
      <c r="AB85" s="284" t="str">
        <f t="shared" si="5"/>
        <v>GoldHwaSeong CJ CO., LTD.</v>
      </c>
    </row>
    <row r="86" spans="1:28" s="283" customFormat="1" ht="51.65" customHeight="1">
      <c r="A86" s="455" t="s">
        <v>781</v>
      </c>
      <c r="B86" s="451" t="s">
        <v>1263</v>
      </c>
      <c r="C86" s="454" t="s">
        <v>2981</v>
      </c>
      <c r="D86" s="451"/>
      <c r="E86" s="451" t="s">
        <v>1232</v>
      </c>
      <c r="F86" s="451" t="s">
        <v>781</v>
      </c>
      <c r="G86" s="451" t="s">
        <v>15434</v>
      </c>
      <c r="H86" s="452">
        <v>0</v>
      </c>
      <c r="I86" s="453" t="s">
        <v>1861</v>
      </c>
      <c r="J86" s="453" t="s">
        <v>4668</v>
      </c>
      <c r="K86" s="240"/>
      <c r="L86" s="240"/>
      <c r="M86" s="240"/>
      <c r="N86" s="240"/>
      <c r="O86" s="240"/>
      <c r="P86" s="239"/>
      <c r="Q86" s="241"/>
      <c r="R86" s="236" t="str">
        <f ca="1">IF(ISERROR($V86),"",OFFSET('Smelter Look-up'!$C$4,$V86-4,0)&amp;"")</f>
        <v>Inner Mongolia Qiankun Gold and Silver Refinery Share Co., Ltd.</v>
      </c>
      <c r="S86" s="250" t="str">
        <f t="shared" ca="1" si="3"/>
        <v>CN</v>
      </c>
      <c r="T86" s="250" t="str">
        <f ca="1">IF(B86="","",IF(ISERROR(MATCH($J86,SorP!$B$1:$B$6230,0)),"",INDIRECT("'SorP'!$A$"&amp;MATCH($J86,SorP!$B$1:$B$6230,0))))</f>
        <v>CN-15</v>
      </c>
      <c r="U86" s="280"/>
      <c r="V86" s="281">
        <f>IF(C86="",NA(),MATCH($B86&amp;$C86,'Smelter Look-up'!$J:$J,0))</f>
        <v>95</v>
      </c>
      <c r="W86" s="282"/>
      <c r="X86" s="282">
        <f t="shared" si="4"/>
        <v>0</v>
      </c>
      <c r="Y86" s="282"/>
      <c r="Z86" s="282"/>
      <c r="AB86" s="284" t="str">
        <f t="shared" si="5"/>
        <v>GoldInner Mongolia Qiankun Gold and Silver Refinery Share Co., Ltd.</v>
      </c>
    </row>
    <row r="87" spans="1:28" s="283" customFormat="1" ht="51.65" customHeight="1">
      <c r="A87" s="455" t="s">
        <v>782</v>
      </c>
      <c r="B87" s="451" t="s">
        <v>1263</v>
      </c>
      <c r="C87" s="454" t="s">
        <v>1369</v>
      </c>
      <c r="D87" s="451"/>
      <c r="E87" s="451" t="s">
        <v>1241</v>
      </c>
      <c r="F87" s="451" t="s">
        <v>782</v>
      </c>
      <c r="G87" s="451" t="s">
        <v>15434</v>
      </c>
      <c r="H87" s="452">
        <v>0</v>
      </c>
      <c r="I87" s="453" t="s">
        <v>1862</v>
      </c>
      <c r="J87" s="453" t="s">
        <v>1844</v>
      </c>
      <c r="K87" s="240"/>
      <c r="L87" s="240"/>
      <c r="M87" s="240"/>
      <c r="N87" s="240"/>
      <c r="O87" s="240"/>
      <c r="P87" s="239"/>
      <c r="Q87" s="241"/>
      <c r="R87" s="236" t="str">
        <f ca="1">IF(ISERROR($V87),"",OFFSET('Smelter Look-up'!$C$4,$V87-4,0)&amp;"")</f>
        <v>Ishifuku Metal Industry Co., Ltd.</v>
      </c>
      <c r="S87" s="250" t="str">
        <f t="shared" ca="1" si="3"/>
        <v>JP</v>
      </c>
      <c r="T87" s="250" t="str">
        <f ca="1">IF(B87="","",IF(ISERROR(MATCH($J87,SorP!$B$1:$B$6230,0)),"",INDIRECT("'SorP'!$A$"&amp;MATCH($J87,SorP!$B$1:$B$6230,0))))</f>
        <v>JP-11</v>
      </c>
      <c r="U87" s="280"/>
      <c r="V87" s="281">
        <f>IF(C87="",NA(),MATCH($B87&amp;$C87,'Smelter Look-up'!$J:$J,0))</f>
        <v>96</v>
      </c>
      <c r="W87" s="282"/>
      <c r="X87" s="282">
        <f t="shared" si="4"/>
        <v>0</v>
      </c>
      <c r="Y87" s="282"/>
      <c r="Z87" s="282"/>
      <c r="AB87" s="284" t="str">
        <f t="shared" si="5"/>
        <v>GoldIshifuku Metal Industry Co., Ltd.</v>
      </c>
    </row>
    <row r="88" spans="1:28" s="283" customFormat="1" ht="77.45" customHeight="1">
      <c r="A88" s="455" t="s">
        <v>783</v>
      </c>
      <c r="B88" s="451" t="s">
        <v>1263</v>
      </c>
      <c r="C88" s="454" t="s">
        <v>1376</v>
      </c>
      <c r="D88" s="451"/>
      <c r="E88" s="451" t="s">
        <v>1017</v>
      </c>
      <c r="F88" s="451" t="s">
        <v>783</v>
      </c>
      <c r="G88" s="451" t="s">
        <v>15434</v>
      </c>
      <c r="H88" s="452">
        <v>0</v>
      </c>
      <c r="I88" s="453" t="s">
        <v>1863</v>
      </c>
      <c r="J88" s="453" t="s">
        <v>12419</v>
      </c>
      <c r="K88" s="240"/>
      <c r="L88" s="240"/>
      <c r="M88" s="240"/>
      <c r="N88" s="240"/>
      <c r="O88" s="240"/>
      <c r="P88" s="239"/>
      <c r="Q88" s="241"/>
      <c r="R88" s="236" t="str">
        <f ca="1">IF(ISERROR($V88),"",OFFSET('Smelter Look-up'!$C$4,$V88-4,0)&amp;"")</f>
        <v>Istanbul Gold Refinery</v>
      </c>
      <c r="S88" s="250" t="str">
        <f t="shared" ca="1" si="3"/>
        <v>TR</v>
      </c>
      <c r="T88" s="250" t="str">
        <f ca="1">IF(B88="","",IF(ISERROR(MATCH($J88,SorP!$B$1:$B$6230,0)),"",INDIRECT("'SorP'!$A$"&amp;MATCH($J88,SorP!$B$1:$B$6230,0))))</f>
        <v>TR-34</v>
      </c>
      <c r="U88" s="280"/>
      <c r="V88" s="281">
        <f>IF(C88="",NA(),MATCH($B88&amp;$C88,'Smelter Look-up'!$J:$J,0))</f>
        <v>97</v>
      </c>
      <c r="W88" s="282"/>
      <c r="X88" s="282">
        <f t="shared" si="4"/>
        <v>0</v>
      </c>
      <c r="Y88" s="282"/>
      <c r="Z88" s="282"/>
      <c r="AB88" s="284" t="str">
        <f t="shared" si="5"/>
        <v>GoldIstanbul Gold Refinery</v>
      </c>
    </row>
    <row r="89" spans="1:28" s="283" customFormat="1" ht="77.45" customHeight="1">
      <c r="A89" s="455" t="s">
        <v>784</v>
      </c>
      <c r="B89" s="451" t="s">
        <v>1263</v>
      </c>
      <c r="C89" s="454" t="s">
        <v>1036</v>
      </c>
      <c r="D89" s="451"/>
      <c r="E89" s="451" t="s">
        <v>1241</v>
      </c>
      <c r="F89" s="451" t="s">
        <v>784</v>
      </c>
      <c r="G89" s="451" t="s">
        <v>15434</v>
      </c>
      <c r="H89" s="452">
        <v>0</v>
      </c>
      <c r="I89" s="453" t="s">
        <v>1864</v>
      </c>
      <c r="J89" s="453" t="s">
        <v>1864</v>
      </c>
      <c r="K89" s="240"/>
      <c r="L89" s="240"/>
      <c r="M89" s="240"/>
      <c r="N89" s="240"/>
      <c r="O89" s="240"/>
      <c r="P89" s="239"/>
      <c r="Q89" s="241"/>
      <c r="R89" s="236" t="str">
        <f ca="1">IF(ISERROR($V89),"",OFFSET('Smelter Look-up'!$C$4,$V89-4,0)&amp;"")</f>
        <v>Japan Mint</v>
      </c>
      <c r="S89" s="250" t="str">
        <f t="shared" ca="1" si="3"/>
        <v>JP</v>
      </c>
      <c r="T89" s="250" t="str">
        <f ca="1">IF(B89="","",IF(ISERROR(MATCH($J89,SorP!$B$1:$B$6230,0)),"",INDIRECT("'SorP'!$A$"&amp;MATCH($J89,SorP!$B$1:$B$6230,0))))</f>
        <v>JP-27</v>
      </c>
      <c r="U89" s="280"/>
      <c r="V89" s="281">
        <f>IF(C89="",NA(),MATCH($B89&amp;$C89,'Smelter Look-up'!$J:$J,0))</f>
        <v>99</v>
      </c>
      <c r="W89" s="282"/>
      <c r="X89" s="282">
        <f t="shared" si="4"/>
        <v>0</v>
      </c>
      <c r="Y89" s="282"/>
      <c r="Z89" s="282"/>
      <c r="AB89" s="284" t="str">
        <f t="shared" si="5"/>
        <v>GoldJapan Mint</v>
      </c>
    </row>
    <row r="90" spans="1:28" s="283" customFormat="1" ht="64.55" customHeight="1">
      <c r="A90" s="455" t="s">
        <v>785</v>
      </c>
      <c r="B90" s="451" t="s">
        <v>1263</v>
      </c>
      <c r="C90" s="454" t="s">
        <v>2982</v>
      </c>
      <c r="D90" s="451"/>
      <c r="E90" s="451" t="s">
        <v>1232</v>
      </c>
      <c r="F90" s="451" t="s">
        <v>785</v>
      </c>
      <c r="G90" s="451" t="s">
        <v>15434</v>
      </c>
      <c r="H90" s="452">
        <v>0</v>
      </c>
      <c r="I90" s="453" t="s">
        <v>1865</v>
      </c>
      <c r="J90" s="453" t="s">
        <v>1866</v>
      </c>
      <c r="K90" s="240"/>
      <c r="L90" s="240"/>
      <c r="M90" s="240"/>
      <c r="N90" s="240"/>
      <c r="O90" s="240"/>
      <c r="P90" s="239"/>
      <c r="Q90" s="241"/>
      <c r="R90" s="236" t="str">
        <f ca="1">IF(ISERROR($V90),"",OFFSET('Smelter Look-up'!$C$4,$V90-4,0)&amp;"")</f>
        <v>Jiangxi Copper Co., Ltd.</v>
      </c>
      <c r="S90" s="250" t="str">
        <f t="shared" ca="1" si="3"/>
        <v>CN</v>
      </c>
      <c r="T90" s="250" t="str">
        <f ca="1">IF(B90="","",IF(ISERROR(MATCH($J90,SorP!$B$1:$B$6230,0)),"",INDIRECT("'SorP'!$A$"&amp;MATCH($J90,SorP!$B$1:$B$6230,0))))</f>
        <v>CN-36</v>
      </c>
      <c r="U90" s="280"/>
      <c r="V90" s="281">
        <f>IF(C90="",NA(),MATCH($B90&amp;$C90,'Smelter Look-up'!$J:$J,0))</f>
        <v>101</v>
      </c>
      <c r="W90" s="282"/>
      <c r="X90" s="282">
        <f t="shared" si="4"/>
        <v>0</v>
      </c>
      <c r="Y90" s="282"/>
      <c r="Z90" s="282"/>
      <c r="AB90" s="284" t="str">
        <f t="shared" si="5"/>
        <v>GoldJiangxi Copper Co., Ltd.</v>
      </c>
    </row>
    <row r="91" spans="1:28" s="283" customFormat="1" ht="25.85" customHeight="1">
      <c r="A91" s="455" t="s">
        <v>786</v>
      </c>
      <c r="B91" s="451" t="s">
        <v>1263</v>
      </c>
      <c r="C91" s="454" t="s">
        <v>2686</v>
      </c>
      <c r="D91" s="451"/>
      <c r="E91" s="451" t="s">
        <v>3153</v>
      </c>
      <c r="F91" s="451" t="s">
        <v>786</v>
      </c>
      <c r="G91" s="451" t="s">
        <v>15434</v>
      </c>
      <c r="H91" s="452">
        <v>0</v>
      </c>
      <c r="I91" s="453" t="s">
        <v>1868</v>
      </c>
      <c r="J91" s="453" t="s">
        <v>1869</v>
      </c>
      <c r="K91" s="240"/>
      <c r="L91" s="240"/>
      <c r="M91" s="240"/>
      <c r="N91" s="240"/>
      <c r="O91" s="240"/>
      <c r="P91" s="239"/>
      <c r="Q91" s="241"/>
      <c r="R91" s="236" t="str">
        <f ca="1">IF(ISERROR($V91),"",OFFSET('Smelter Look-up'!$C$4,$V91-4,0)&amp;"")</f>
        <v>Asahi Refining USA Inc.</v>
      </c>
      <c r="S91" s="250" t="str">
        <f t="shared" ca="1" si="3"/>
        <v>US</v>
      </c>
      <c r="T91" s="250" t="str">
        <f ca="1">IF(B91="","",IF(ISERROR(MATCH($J91,SorP!$B$1:$B$6230,0)),"",INDIRECT("'SorP'!$A$"&amp;MATCH($J91,SorP!$B$1:$B$6230,0))))</f>
        <v>US-UT</v>
      </c>
      <c r="U91" s="280"/>
      <c r="V91" s="281">
        <f>IF(C91="",NA(),MATCH($B91&amp;$C91,'Smelter Look-up'!$J:$J,0))</f>
        <v>24</v>
      </c>
      <c r="W91" s="282"/>
      <c r="X91" s="282">
        <f t="shared" si="4"/>
        <v>0</v>
      </c>
      <c r="Y91" s="282"/>
      <c r="Z91" s="282"/>
      <c r="AB91" s="284" t="str">
        <f t="shared" si="5"/>
        <v>GoldAsahi Refining USA Inc.</v>
      </c>
    </row>
    <row r="92" spans="1:28" s="283" customFormat="1" ht="25.85" customHeight="1">
      <c r="A92" s="455" t="s">
        <v>787</v>
      </c>
      <c r="B92" s="451" t="s">
        <v>1263</v>
      </c>
      <c r="C92" s="454" t="s">
        <v>2967</v>
      </c>
      <c r="D92" s="451"/>
      <c r="E92" s="451" t="s">
        <v>1229</v>
      </c>
      <c r="F92" s="451" t="s">
        <v>787</v>
      </c>
      <c r="G92" s="451" t="s">
        <v>15434</v>
      </c>
      <c r="H92" s="452">
        <v>0</v>
      </c>
      <c r="I92" s="453" t="s">
        <v>1871</v>
      </c>
      <c r="J92" s="453" t="s">
        <v>1872</v>
      </c>
      <c r="K92" s="240"/>
      <c r="L92" s="240"/>
      <c r="M92" s="240"/>
      <c r="N92" s="240"/>
      <c r="O92" s="240"/>
      <c r="P92" s="239"/>
      <c r="Q92" s="241"/>
      <c r="R92" s="236" t="str">
        <f ca="1">IF(ISERROR($V92),"",OFFSET('Smelter Look-up'!$C$4,$V92-4,0)&amp;"")</f>
        <v>Asahi Refining Canada Ltd.</v>
      </c>
      <c r="S92" s="250" t="str">
        <f t="shared" ca="1" si="3"/>
        <v>CA</v>
      </c>
      <c r="T92" s="250" t="str">
        <f ca="1">IF(B92="","",IF(ISERROR(MATCH($J92,SorP!$B$1:$B$6230,0)),"",INDIRECT("'SorP'!$A$"&amp;MATCH($J92,SorP!$B$1:$B$6230,0))))</f>
        <v>CA-ON</v>
      </c>
      <c r="U92" s="280"/>
      <c r="V92" s="281">
        <f>IF(C92="",NA(),MATCH($B92&amp;$C92,'Smelter Look-up'!$J:$J,0))</f>
        <v>23</v>
      </c>
      <c r="W92" s="282"/>
      <c r="X92" s="282">
        <f t="shared" si="4"/>
        <v>0</v>
      </c>
      <c r="Y92" s="282"/>
      <c r="Z92" s="282"/>
      <c r="AB92" s="284" t="str">
        <f t="shared" si="5"/>
        <v>GoldAsahi Refining Canada Ltd.</v>
      </c>
    </row>
    <row r="93" spans="1:28" s="283" customFormat="1" ht="77.45" customHeight="1">
      <c r="A93" s="455" t="s">
        <v>788</v>
      </c>
      <c r="B93" s="451" t="s">
        <v>1263</v>
      </c>
      <c r="C93" s="454" t="s">
        <v>1037</v>
      </c>
      <c r="D93" s="451"/>
      <c r="E93" s="451" t="s">
        <v>1011</v>
      </c>
      <c r="F93" s="451" t="s">
        <v>788</v>
      </c>
      <c r="G93" s="451" t="s">
        <v>15434</v>
      </c>
      <c r="H93" s="452">
        <v>0</v>
      </c>
      <c r="I93" s="453" t="s">
        <v>1873</v>
      </c>
      <c r="J93" s="453" t="s">
        <v>11091</v>
      </c>
      <c r="K93" s="240"/>
      <c r="L93" s="240"/>
      <c r="M93" s="240"/>
      <c r="N93" s="240"/>
      <c r="O93" s="240"/>
      <c r="P93" s="239"/>
      <c r="Q93" s="241"/>
      <c r="R93" s="236" t="str">
        <f ca="1">IF(ISERROR($V93),"",OFFSET('Smelter Look-up'!$C$4,$V93-4,0)&amp;"")</f>
        <v>JSC Ekaterinburg Non-Ferrous Metal Processing Plant</v>
      </c>
      <c r="S93" s="250" t="str">
        <f t="shared" ca="1" si="3"/>
        <v>RU</v>
      </c>
      <c r="T93" s="250" t="str">
        <f ca="1">IF(B93="","",IF(ISERROR(MATCH($J93,SorP!$B$1:$B$6230,0)),"",INDIRECT("'SorP'!$A$"&amp;MATCH($J93,SorP!$B$1:$B$6230,0))))</f>
        <v>RU-SVE</v>
      </c>
      <c r="U93" s="280"/>
      <c r="V93" s="281">
        <f>IF(C93="",NA(),MATCH($B93&amp;$C93,'Smelter Look-up'!$J:$J,0))</f>
        <v>106</v>
      </c>
      <c r="W93" s="282"/>
      <c r="X93" s="282">
        <f t="shared" si="4"/>
        <v>0</v>
      </c>
      <c r="Y93" s="282"/>
      <c r="Z93" s="282"/>
      <c r="AB93" s="284" t="str">
        <f t="shared" si="5"/>
        <v>GoldJSC Ekaterinburg Non-Ferrous Metal Processing Plant</v>
      </c>
    </row>
    <row r="94" spans="1:28" s="283" customFormat="1" ht="64.55" customHeight="1">
      <c r="A94" s="455" t="s">
        <v>789</v>
      </c>
      <c r="B94" s="451" t="s">
        <v>1263</v>
      </c>
      <c r="C94" s="454" t="s">
        <v>1575</v>
      </c>
      <c r="D94" s="451"/>
      <c r="E94" s="451" t="s">
        <v>1011</v>
      </c>
      <c r="F94" s="451" t="s">
        <v>789</v>
      </c>
      <c r="G94" s="451" t="s">
        <v>15434</v>
      </c>
      <c r="H94" s="452">
        <v>0</v>
      </c>
      <c r="I94" s="453" t="s">
        <v>1873</v>
      </c>
      <c r="J94" s="453" t="s">
        <v>11091</v>
      </c>
      <c r="K94" s="240"/>
      <c r="L94" s="240"/>
      <c r="M94" s="240"/>
      <c r="N94" s="240"/>
      <c r="O94" s="240"/>
      <c r="P94" s="239"/>
      <c r="Q94" s="241"/>
      <c r="R94" s="236" t="str">
        <f ca="1">IF(ISERROR($V94),"",OFFSET('Smelter Look-up'!$C$4,$V94-4,0)&amp;"")</f>
        <v>JSC Uralelectromed</v>
      </c>
      <c r="S94" s="250" t="str">
        <f t="shared" ca="1" si="3"/>
        <v>RU</v>
      </c>
      <c r="T94" s="250" t="str">
        <f ca="1">IF(B94="","",IF(ISERROR(MATCH($J94,SorP!$B$1:$B$6230,0)),"",INDIRECT("'SorP'!$A$"&amp;MATCH($J94,SorP!$B$1:$B$6230,0))))</f>
        <v>RU-SVE</v>
      </c>
      <c r="U94" s="280"/>
      <c r="V94" s="281">
        <f>IF(C94="",NA(),MATCH($B94&amp;$C94,'Smelter Look-up'!$J:$J,0))</f>
        <v>107</v>
      </c>
      <c r="W94" s="282"/>
      <c r="X94" s="282">
        <f t="shared" si="4"/>
        <v>0</v>
      </c>
      <c r="Y94" s="282"/>
      <c r="Z94" s="282"/>
      <c r="AB94" s="284" t="str">
        <f t="shared" si="5"/>
        <v>GoldJSC Uralelectromed</v>
      </c>
    </row>
    <row r="95" spans="1:28" s="283" customFormat="1" ht="77.45" customHeight="1">
      <c r="A95" s="455" t="s">
        <v>790</v>
      </c>
      <c r="B95" s="451" t="s">
        <v>1263</v>
      </c>
      <c r="C95" s="454" t="s">
        <v>62</v>
      </c>
      <c r="D95" s="451"/>
      <c r="E95" s="451" t="s">
        <v>1241</v>
      </c>
      <c r="F95" s="451" t="s">
        <v>790</v>
      </c>
      <c r="G95" s="451" t="s">
        <v>15434</v>
      </c>
      <c r="H95" s="452">
        <v>0</v>
      </c>
      <c r="I95" s="453" t="s">
        <v>3061</v>
      </c>
      <c r="J95" s="453" t="s">
        <v>7585</v>
      </c>
      <c r="K95" s="240"/>
      <c r="L95" s="240"/>
      <c r="M95" s="240"/>
      <c r="N95" s="240"/>
      <c r="O95" s="240"/>
      <c r="P95" s="239"/>
      <c r="Q95" s="241"/>
      <c r="R95" s="236" t="str">
        <f ca="1">IF(ISERROR($V95),"",OFFSET('Smelter Look-up'!$C$4,$V95-4,0)&amp;"")</f>
        <v>JX Nippon Mining &amp; Metals Co., Ltd.</v>
      </c>
      <c r="S95" s="250" t="str">
        <f t="shared" ca="1" si="3"/>
        <v>JP</v>
      </c>
      <c r="T95" s="250" t="str">
        <f ca="1">IF(B95="","",IF(ISERROR(MATCH($J95,SorP!$B$1:$B$6230,0)),"",INDIRECT("'SorP'!$A$"&amp;MATCH($J95,SorP!$B$1:$B$6230,0))))</f>
        <v>JP-44</v>
      </c>
      <c r="U95" s="280"/>
      <c r="V95" s="281">
        <f>IF(C95="",NA(),MATCH($B95&amp;$C95,'Smelter Look-up'!$J:$J,0))</f>
        <v>108</v>
      </c>
      <c r="W95" s="282"/>
      <c r="X95" s="282">
        <f t="shared" si="4"/>
        <v>0</v>
      </c>
      <c r="Y95" s="282"/>
      <c r="Z95" s="282"/>
      <c r="AB95" s="284" t="str">
        <f t="shared" si="5"/>
        <v>GoldJX Nippon Mining &amp; Metals Co., Ltd.</v>
      </c>
    </row>
    <row r="96" spans="1:28" s="283" customFormat="1" ht="77.45" customHeight="1">
      <c r="A96" s="455" t="s">
        <v>880</v>
      </c>
      <c r="B96" s="451" t="s">
        <v>1264</v>
      </c>
      <c r="C96" s="454" t="s">
        <v>1595</v>
      </c>
      <c r="D96" s="451"/>
      <c r="E96" s="451" t="s">
        <v>1232</v>
      </c>
      <c r="F96" s="451" t="s">
        <v>880</v>
      </c>
      <c r="G96" s="451" t="s">
        <v>15434</v>
      </c>
      <c r="H96" s="452">
        <v>0</v>
      </c>
      <c r="I96" s="453" t="s">
        <v>3170</v>
      </c>
      <c r="J96" s="453" t="s">
        <v>1830</v>
      </c>
      <c r="K96" s="240"/>
      <c r="L96" s="240"/>
      <c r="M96" s="240"/>
      <c r="N96" s="240"/>
      <c r="O96" s="240"/>
      <c r="P96" s="239"/>
      <c r="Q96" s="241"/>
      <c r="R96" s="236" t="str">
        <f ca="1">IF(ISERROR($V96),"",OFFSET('Smelter Look-up'!$C$4,$V96-4,0)&amp;"")</f>
        <v>Gejiu Kai Meng Industry and Trade LLC</v>
      </c>
      <c r="S96" s="250" t="str">
        <f t="shared" ca="1" si="3"/>
        <v>CN</v>
      </c>
      <c r="T96" s="250" t="str">
        <f ca="1">IF(B96="","",IF(ISERROR(MATCH($J96,SorP!$B$1:$B$6230,0)),"",INDIRECT("'SorP'!$A$"&amp;MATCH($J96,SorP!$B$1:$B$6230,0))))</f>
        <v>CN-53</v>
      </c>
      <c r="U96" s="280"/>
      <c r="V96" s="281">
        <f>IF(C96="",NA(),MATCH($B96&amp;$C96,'Smelter Look-up'!$J:$J,0))</f>
        <v>391</v>
      </c>
      <c r="W96" s="282"/>
      <c r="X96" s="282">
        <f t="shared" si="4"/>
        <v>0</v>
      </c>
      <c r="Y96" s="282"/>
      <c r="Z96" s="282"/>
      <c r="AB96" s="284" t="str">
        <f t="shared" si="5"/>
        <v>TinGejiu Kai Meng Industry and Trade LLC</v>
      </c>
    </row>
    <row r="97" spans="1:28" s="283" customFormat="1" ht="64.55" customHeight="1">
      <c r="A97" s="455" t="s">
        <v>791</v>
      </c>
      <c r="B97" s="451" t="s">
        <v>1263</v>
      </c>
      <c r="C97" s="454" t="s">
        <v>1874</v>
      </c>
      <c r="D97" s="451"/>
      <c r="E97" s="451" t="s">
        <v>1242</v>
      </c>
      <c r="F97" s="451" t="s">
        <v>791</v>
      </c>
      <c r="G97" s="451" t="s">
        <v>15434</v>
      </c>
      <c r="H97" s="452">
        <v>0</v>
      </c>
      <c r="I97" s="453" t="s">
        <v>1875</v>
      </c>
      <c r="J97" s="453" t="s">
        <v>7971</v>
      </c>
      <c r="K97" s="240"/>
      <c r="L97" s="240"/>
      <c r="M97" s="240"/>
      <c r="N97" s="240"/>
      <c r="O97" s="240"/>
      <c r="P97" s="239"/>
      <c r="Q97" s="241"/>
      <c r="R97" s="236" t="str">
        <f ca="1">IF(ISERROR($V97),"",OFFSET('Smelter Look-up'!$C$4,$V97-4,0)&amp;"")</f>
        <v>Kazzinc</v>
      </c>
      <c r="S97" s="250" t="str">
        <f t="shared" ca="1" si="3"/>
        <v>KZ</v>
      </c>
      <c r="T97" s="250" t="str">
        <f ca="1">IF(B97="","",IF(ISERROR(MATCH($J97,SorP!$B$1:$B$6230,0)),"",INDIRECT("'SorP'!$A$"&amp;MATCH($J97,SorP!$B$1:$B$6230,0))))</f>
        <v>KZ-VOS</v>
      </c>
      <c r="U97" s="280"/>
      <c r="V97" s="281">
        <f>IF(C97="",NA(),MATCH($B97&amp;$C97,'Smelter Look-up'!$J:$J,0))</f>
        <v>111</v>
      </c>
      <c r="W97" s="282"/>
      <c r="X97" s="282">
        <f t="shared" si="4"/>
        <v>0</v>
      </c>
      <c r="Y97" s="282"/>
      <c r="Z97" s="282"/>
      <c r="AB97" s="284" t="str">
        <f t="shared" si="5"/>
        <v>GoldKazzinc</v>
      </c>
    </row>
    <row r="98" spans="1:28" s="283" customFormat="1" ht="64.55" customHeight="1">
      <c r="A98" s="455" t="s">
        <v>793</v>
      </c>
      <c r="B98" s="451" t="s">
        <v>1263</v>
      </c>
      <c r="C98" s="454" t="s">
        <v>792</v>
      </c>
      <c r="D98" s="451"/>
      <c r="E98" s="451" t="s">
        <v>3153</v>
      </c>
      <c r="F98" s="451" t="s">
        <v>793</v>
      </c>
      <c r="G98" s="451" t="s">
        <v>15434</v>
      </c>
      <c r="H98" s="452">
        <v>0</v>
      </c>
      <c r="I98" s="453" t="s">
        <v>1876</v>
      </c>
      <c r="J98" s="453" t="s">
        <v>1869</v>
      </c>
      <c r="K98" s="240"/>
      <c r="L98" s="240"/>
      <c r="M98" s="240"/>
      <c r="N98" s="240"/>
      <c r="O98" s="240"/>
      <c r="P98" s="239"/>
      <c r="Q98" s="241"/>
      <c r="R98" s="236" t="str">
        <f ca="1">IF(ISERROR($V98),"",OFFSET('Smelter Look-up'!$C$4,$V98-4,0)&amp;"")</f>
        <v>Kennecott Utah Copper LLC</v>
      </c>
      <c r="S98" s="250" t="str">
        <f t="shared" ca="1" si="3"/>
        <v>US</v>
      </c>
      <c r="T98" s="250" t="str">
        <f ca="1">IF(B98="","",IF(ISERROR(MATCH($J98,SorP!$B$1:$B$6230,0)),"",INDIRECT("'SorP'!$A$"&amp;MATCH($J98,SorP!$B$1:$B$6230,0))))</f>
        <v>US-UT</v>
      </c>
      <c r="U98" s="280"/>
      <c r="V98" s="281">
        <f>IF(C98="",NA(),MATCH($B98&amp;$C98,'Smelter Look-up'!$J:$J,0))</f>
        <v>112</v>
      </c>
      <c r="W98" s="282"/>
      <c r="X98" s="282">
        <f t="shared" si="4"/>
        <v>0</v>
      </c>
      <c r="Y98" s="282"/>
      <c r="Z98" s="282"/>
      <c r="AB98" s="284" t="str">
        <f t="shared" si="5"/>
        <v>GoldKennecott Utah Copper LLC</v>
      </c>
    </row>
    <row r="99" spans="1:28" s="283" customFormat="1" ht="64.55" customHeight="1">
      <c r="A99" s="455" t="s">
        <v>794</v>
      </c>
      <c r="B99" s="451" t="s">
        <v>1263</v>
      </c>
      <c r="C99" s="454" t="s">
        <v>2610</v>
      </c>
      <c r="D99" s="451"/>
      <c r="E99" s="451" t="s">
        <v>1241</v>
      </c>
      <c r="F99" s="451" t="s">
        <v>794</v>
      </c>
      <c r="G99" s="451" t="s">
        <v>15434</v>
      </c>
      <c r="H99" s="452">
        <v>0</v>
      </c>
      <c r="I99" s="453" t="s">
        <v>1877</v>
      </c>
      <c r="J99" s="453" t="s">
        <v>1844</v>
      </c>
      <c r="K99" s="240"/>
      <c r="L99" s="240"/>
      <c r="M99" s="240"/>
      <c r="N99" s="240"/>
      <c r="O99" s="240"/>
      <c r="P99" s="239"/>
      <c r="Q99" s="241"/>
      <c r="R99" s="236" t="str">
        <f ca="1">IF(ISERROR($V99),"",OFFSET('Smelter Look-up'!$C$4,$V99-4,0)&amp;"")</f>
        <v>Kojima Chemicals Co., Ltd.</v>
      </c>
      <c r="S99" s="250" t="str">
        <f t="shared" ca="1" si="3"/>
        <v>JP</v>
      </c>
      <c r="T99" s="250" t="str">
        <f ca="1">IF(B99="","",IF(ISERROR(MATCH($J99,SorP!$B$1:$B$6230,0)),"",INDIRECT("'SorP'!$A$"&amp;MATCH($J99,SorP!$B$1:$B$6230,0))))</f>
        <v>JP-11</v>
      </c>
      <c r="U99" s="280"/>
      <c r="V99" s="281">
        <f>IF(C99="",NA(),MATCH($B99&amp;$C99,'Smelter Look-up'!$J:$J,0))</f>
        <v>116</v>
      </c>
      <c r="W99" s="282"/>
      <c r="X99" s="282">
        <f t="shared" si="4"/>
        <v>0</v>
      </c>
      <c r="Y99" s="282"/>
      <c r="Z99" s="282"/>
      <c r="AB99" s="284" t="str">
        <f t="shared" si="5"/>
        <v>GoldKojima Chemicals Co., Ltd.</v>
      </c>
    </row>
    <row r="100" spans="1:28" s="283" customFormat="1" ht="77.45" customHeight="1">
      <c r="A100" s="455" t="s">
        <v>795</v>
      </c>
      <c r="B100" s="451" t="s">
        <v>1263</v>
      </c>
      <c r="C100" s="454" t="s">
        <v>974</v>
      </c>
      <c r="D100" s="451"/>
      <c r="E100" s="451" t="s">
        <v>1243</v>
      </c>
      <c r="F100" s="451" t="s">
        <v>795</v>
      </c>
      <c r="G100" s="451" t="s">
        <v>15434</v>
      </c>
      <c r="H100" s="452">
        <v>0</v>
      </c>
      <c r="I100" s="453" t="s">
        <v>1879</v>
      </c>
      <c r="J100" s="453" t="s">
        <v>15443</v>
      </c>
      <c r="K100" s="240"/>
      <c r="L100" s="240"/>
      <c r="M100" s="240"/>
      <c r="N100" s="240"/>
      <c r="O100" s="240"/>
      <c r="P100" s="239"/>
      <c r="Q100" s="241"/>
      <c r="R100" s="236" t="str">
        <f ca="1">IF(ISERROR($V100),"",OFFSET('Smelter Look-up'!$C$4,$V100-4,0)&amp;"")</f>
        <v>Kyrgyzaltyn JSC</v>
      </c>
      <c r="S100" s="250" t="str">
        <f t="shared" ca="1" si="3"/>
        <v>KG</v>
      </c>
      <c r="T100" s="250" t="str">
        <f ca="1">IF(B100="","",IF(ISERROR(MATCH($J100,SorP!$B$1:$B$6230,0)),"",INDIRECT("'SorP'!$A$"&amp;MATCH($J100,SorP!$B$1:$B$6230,0))))</f>
        <v/>
      </c>
      <c r="U100" s="280"/>
      <c r="V100" s="281">
        <f>IF(C100="",NA(),MATCH($B100&amp;$C100,'Smelter Look-up'!$J:$J,0))</f>
        <v>121</v>
      </c>
      <c r="W100" s="282"/>
      <c r="X100" s="282">
        <f t="shared" si="4"/>
        <v>0</v>
      </c>
      <c r="Y100" s="282"/>
      <c r="Z100" s="282"/>
      <c r="AB100" s="284" t="str">
        <f t="shared" si="5"/>
        <v>GoldKyrgyzaltyn JSC</v>
      </c>
    </row>
    <row r="101" spans="1:28" s="283" customFormat="1" ht="103.25" customHeight="1">
      <c r="A101" s="455" t="s">
        <v>796</v>
      </c>
      <c r="B101" s="451" t="s">
        <v>1263</v>
      </c>
      <c r="C101" s="454" t="s">
        <v>2986</v>
      </c>
      <c r="D101" s="451"/>
      <c r="E101" s="451" t="s">
        <v>1012</v>
      </c>
      <c r="F101" s="451" t="s">
        <v>796</v>
      </c>
      <c r="G101" s="451" t="s">
        <v>15434</v>
      </c>
      <c r="H101" s="452">
        <v>0</v>
      </c>
      <c r="I101" s="453" t="s">
        <v>1880</v>
      </c>
      <c r="J101" s="453" t="s">
        <v>11235</v>
      </c>
      <c r="K101" s="240"/>
      <c r="L101" s="240"/>
      <c r="M101" s="240"/>
      <c r="N101" s="240"/>
      <c r="O101" s="240"/>
      <c r="P101" s="239"/>
      <c r="Q101" s="241"/>
      <c r="R101" s="236" t="str">
        <f ca="1">IF(ISERROR($V101),"",OFFSET('Smelter Look-up'!$C$4,$V101-4,0)&amp;"")</f>
        <v>L'azurde Company For Jewelry</v>
      </c>
      <c r="S101" s="250" t="str">
        <f t="shared" ca="1" si="3"/>
        <v>SA</v>
      </c>
      <c r="T101" s="250" t="str">
        <f ca="1">IF(B101="","",IF(ISERROR(MATCH($J101,SorP!$B$1:$B$6230,0)),"",INDIRECT("'SorP'!$A$"&amp;MATCH($J101,SorP!$B$1:$B$6230,0))))</f>
        <v>SA-01</v>
      </c>
      <c r="U101" s="280"/>
      <c r="V101" s="281">
        <f>IF(C101="",NA(),MATCH($B101&amp;$C101,'Smelter Look-up'!$J:$J,0))</f>
        <v>125</v>
      </c>
      <c r="W101" s="282"/>
      <c r="X101" s="282">
        <f t="shared" si="4"/>
        <v>0</v>
      </c>
      <c r="Y101" s="282"/>
      <c r="Z101" s="282"/>
      <c r="AB101" s="284" t="str">
        <f t="shared" si="5"/>
        <v>GoldL'azurde Company For Jewelry</v>
      </c>
    </row>
    <row r="102" spans="1:28" s="283" customFormat="1" ht="90.35" customHeight="1">
      <c r="A102" s="455" t="s">
        <v>797</v>
      </c>
      <c r="B102" s="451" t="s">
        <v>1263</v>
      </c>
      <c r="C102" s="454" t="s">
        <v>2611</v>
      </c>
      <c r="D102" s="451"/>
      <c r="E102" s="451" t="s">
        <v>1232</v>
      </c>
      <c r="F102" s="451" t="s">
        <v>797</v>
      </c>
      <c r="G102" s="451" t="s">
        <v>15434</v>
      </c>
      <c r="H102" s="452">
        <v>0</v>
      </c>
      <c r="I102" s="453" t="s">
        <v>1881</v>
      </c>
      <c r="J102" s="453" t="s">
        <v>1882</v>
      </c>
      <c r="K102" s="240"/>
      <c r="L102" s="240"/>
      <c r="M102" s="240"/>
      <c r="N102" s="240"/>
      <c r="O102" s="240"/>
      <c r="P102" s="239"/>
      <c r="Q102" s="241"/>
      <c r="R102" s="236" t="str">
        <f ca="1">IF(ISERROR($V102),"",OFFSET('Smelter Look-up'!$C$4,$V102-4,0)&amp;"")</f>
        <v>Lingbao Jinyuan Tonghui Refinery Co., Ltd.</v>
      </c>
      <c r="S102" s="250" t="str">
        <f t="shared" ca="1" si="3"/>
        <v>CN</v>
      </c>
      <c r="T102" s="250" t="str">
        <f ca="1">IF(B102="","",IF(ISERROR(MATCH($J102,SorP!$B$1:$B$6230,0)),"",INDIRECT("'SorP'!$A$"&amp;MATCH($J102,SorP!$B$1:$B$6230,0))))</f>
        <v>CN-41</v>
      </c>
      <c r="U102" s="280"/>
      <c r="V102" s="281">
        <f>IF(C102="",NA(),MATCH($B102&amp;$C102,'Smelter Look-up'!$J:$J,0))</f>
        <v>128</v>
      </c>
      <c r="W102" s="282"/>
      <c r="X102" s="282">
        <f t="shared" si="4"/>
        <v>0</v>
      </c>
      <c r="Y102" s="282"/>
      <c r="Z102" s="282"/>
      <c r="AB102" s="284" t="str">
        <f t="shared" si="5"/>
        <v>GoldLingbao Jinyuan Tonghui Refinery Co., Ltd.</v>
      </c>
    </row>
    <row r="103" spans="1:28" s="283" customFormat="1" ht="38.75" customHeight="1">
      <c r="A103" s="455" t="s">
        <v>800</v>
      </c>
      <c r="B103" s="451" t="s">
        <v>1263</v>
      </c>
      <c r="C103" s="454" t="s">
        <v>1884</v>
      </c>
      <c r="D103" s="451"/>
      <c r="E103" s="451" t="s">
        <v>1232</v>
      </c>
      <c r="F103" s="451" t="s">
        <v>800</v>
      </c>
      <c r="G103" s="451" t="s">
        <v>15434</v>
      </c>
      <c r="H103" s="452">
        <v>0</v>
      </c>
      <c r="I103" s="453" t="s">
        <v>1885</v>
      </c>
      <c r="J103" s="453" t="s">
        <v>1882</v>
      </c>
      <c r="K103" s="240"/>
      <c r="L103" s="240"/>
      <c r="M103" s="240"/>
      <c r="N103" s="240"/>
      <c r="O103" s="240"/>
      <c r="P103" s="239"/>
      <c r="Q103" s="241"/>
      <c r="R103" s="236" t="str">
        <f ca="1">IF(ISERROR($V103),"",OFFSET('Smelter Look-up'!$C$4,$V103-4,0)&amp;"")</f>
        <v>Luoyang Zijin Yinhui Gold Refinery Co., Ltd.</v>
      </c>
      <c r="S103" s="250" t="str">
        <f t="shared" ca="1" si="3"/>
        <v>CN</v>
      </c>
      <c r="T103" s="250" t="str">
        <f ca="1">IF(B103="","",IF(ISERROR(MATCH($J103,SorP!$B$1:$B$6230,0)),"",INDIRECT("'SorP'!$A$"&amp;MATCH($J103,SorP!$B$1:$B$6230,0))))</f>
        <v>CN-41</v>
      </c>
      <c r="U103" s="280"/>
      <c r="V103" s="281">
        <f>IF(C103="",NA(),MATCH($B103&amp;$C103,'Smelter Look-up'!$J:$J,0))</f>
        <v>131</v>
      </c>
      <c r="W103" s="282"/>
      <c r="X103" s="282">
        <f t="shared" si="4"/>
        <v>0</v>
      </c>
      <c r="Y103" s="282"/>
      <c r="Z103" s="282"/>
      <c r="AB103" s="284" t="str">
        <f t="shared" si="5"/>
        <v>GoldLuoyang Zijin Yinhui Gold Refinery Co., Ltd.</v>
      </c>
    </row>
    <row r="104" spans="1:28" s="283" customFormat="1" ht="25.85" customHeight="1">
      <c r="A104" s="455" t="s">
        <v>801</v>
      </c>
      <c r="B104" s="451" t="s">
        <v>1263</v>
      </c>
      <c r="C104" s="454" t="s">
        <v>1038</v>
      </c>
      <c r="D104" s="451"/>
      <c r="E104" s="451" t="s">
        <v>3153</v>
      </c>
      <c r="F104" s="451" t="s">
        <v>801</v>
      </c>
      <c r="G104" s="451" t="s">
        <v>15434</v>
      </c>
      <c r="H104" s="452">
        <v>0</v>
      </c>
      <c r="I104" s="453" t="s">
        <v>1886</v>
      </c>
      <c r="J104" s="453" t="s">
        <v>1887</v>
      </c>
      <c r="K104" s="240"/>
      <c r="L104" s="240"/>
      <c r="M104" s="240"/>
      <c r="N104" s="240"/>
      <c r="O104" s="240"/>
      <c r="P104" s="239"/>
      <c r="Q104" s="241"/>
      <c r="R104" s="236" t="str">
        <f ca="1">IF(ISERROR($V104),"",OFFSET('Smelter Look-up'!$C$4,$V104-4,0)&amp;"")</f>
        <v>Materion</v>
      </c>
      <c r="S104" s="250" t="str">
        <f t="shared" ca="1" si="3"/>
        <v>US</v>
      </c>
      <c r="T104" s="250" t="str">
        <f ca="1">IF(B104="","",IF(ISERROR(MATCH($J104,SorP!$B$1:$B$6230,0)),"",INDIRECT("'SorP'!$A$"&amp;MATCH($J104,SorP!$B$1:$B$6230,0))))</f>
        <v>US-NY</v>
      </c>
      <c r="U104" s="280"/>
      <c r="V104" s="281">
        <f>IF(C104="",NA(),MATCH($B104&amp;$C104,'Smelter Look-up'!$J:$J,0))</f>
        <v>135</v>
      </c>
      <c r="W104" s="282"/>
      <c r="X104" s="282">
        <f t="shared" si="4"/>
        <v>0</v>
      </c>
      <c r="Y104" s="282"/>
      <c r="Z104" s="282"/>
      <c r="AB104" s="284" t="str">
        <f t="shared" si="5"/>
        <v>GoldMaterion</v>
      </c>
    </row>
    <row r="105" spans="1:28" s="283" customFormat="1" ht="25.85" customHeight="1">
      <c r="A105" s="455" t="s">
        <v>2082</v>
      </c>
      <c r="B105" s="451" t="s">
        <v>1264</v>
      </c>
      <c r="C105" s="454" t="s">
        <v>2612</v>
      </c>
      <c r="D105" s="451"/>
      <c r="E105" s="451" t="s">
        <v>3153</v>
      </c>
      <c r="F105" s="451" t="s">
        <v>2082</v>
      </c>
      <c r="G105" s="451" t="s">
        <v>15434</v>
      </c>
      <c r="H105" s="452">
        <v>0</v>
      </c>
      <c r="I105" s="453" t="s">
        <v>2083</v>
      </c>
      <c r="J105" s="453" t="s">
        <v>1908</v>
      </c>
      <c r="K105" s="240"/>
      <c r="L105" s="240"/>
      <c r="M105" s="240"/>
      <c r="N105" s="240"/>
      <c r="O105" s="240"/>
      <c r="P105" s="239"/>
      <c r="Q105" s="241"/>
      <c r="R105" s="236" t="str">
        <f ca="1">IF(ISERROR($V105),"",OFFSET('Smelter Look-up'!$C$4,$V105-4,0)&amp;"")</f>
        <v>Metallic Resources, Inc.</v>
      </c>
      <c r="S105" s="250" t="str">
        <f t="shared" ca="1" si="3"/>
        <v>US</v>
      </c>
      <c r="T105" s="250" t="str">
        <f ca="1">IF(B105="","",IF(ISERROR(MATCH($J105,SorP!$B$1:$B$6230,0)),"",INDIRECT("'SorP'!$A$"&amp;MATCH($J105,SorP!$B$1:$B$6230,0))))</f>
        <v>US-OH</v>
      </c>
      <c r="U105" s="280"/>
      <c r="V105" s="281">
        <f>IF(C105="",NA(),MATCH($B105&amp;$C105,'Smelter Look-up'!$J:$J,0))</f>
        <v>422</v>
      </c>
      <c r="W105" s="282"/>
      <c r="X105" s="282">
        <f t="shared" si="4"/>
        <v>0</v>
      </c>
      <c r="Y105" s="282"/>
      <c r="Z105" s="282"/>
      <c r="AB105" s="284" t="str">
        <f t="shared" si="5"/>
        <v>TinMetallic Resources, Inc.</v>
      </c>
    </row>
    <row r="106" spans="1:28" s="283" customFormat="1" ht="51.65" customHeight="1">
      <c r="A106" s="455" t="s">
        <v>1890</v>
      </c>
      <c r="B106" s="451" t="s">
        <v>1263</v>
      </c>
      <c r="C106" s="454" t="s">
        <v>1889</v>
      </c>
      <c r="D106" s="451"/>
      <c r="E106" s="451" t="s">
        <v>1232</v>
      </c>
      <c r="F106" s="451" t="s">
        <v>1890</v>
      </c>
      <c r="G106" s="451" t="s">
        <v>15434</v>
      </c>
      <c r="H106" s="452">
        <v>0</v>
      </c>
      <c r="I106" s="453" t="s">
        <v>3268</v>
      </c>
      <c r="J106" s="453" t="s">
        <v>1891</v>
      </c>
      <c r="K106" s="240"/>
      <c r="L106" s="240"/>
      <c r="M106" s="240"/>
      <c r="N106" s="240"/>
      <c r="O106" s="240"/>
      <c r="P106" s="239"/>
      <c r="Q106" s="241"/>
      <c r="R106" s="236" t="str">
        <f ca="1">IF(ISERROR($V106),"",OFFSET('Smelter Look-up'!$C$4,$V106-4,0)&amp;"")</f>
        <v>Metalor Technologies (Suzhou) Ltd.</v>
      </c>
      <c r="S106" s="250" t="str">
        <f t="shared" ca="1" si="3"/>
        <v>CN</v>
      </c>
      <c r="T106" s="250" t="str">
        <f ca="1">IF(B106="","",IF(ISERROR(MATCH($J106,SorP!$B$1:$B$6230,0)),"",INDIRECT("'SorP'!$A$"&amp;MATCH($J106,SorP!$B$1:$B$6230,0))))</f>
        <v>CN-32</v>
      </c>
      <c r="U106" s="280"/>
      <c r="V106" s="281">
        <f>IF(C106="",NA(),MATCH($B106&amp;$C106,'Smelter Look-up'!$J:$J,0))</f>
        <v>143</v>
      </c>
      <c r="W106" s="282"/>
      <c r="X106" s="282">
        <f t="shared" si="4"/>
        <v>0</v>
      </c>
      <c r="Y106" s="282"/>
      <c r="Z106" s="282"/>
      <c r="AB106" s="284" t="str">
        <f t="shared" si="5"/>
        <v>GoldMetalor Technologies (Suzhou) Ltd.</v>
      </c>
    </row>
    <row r="107" spans="1:28" s="283" customFormat="1" ht="77.45" customHeight="1">
      <c r="A107" s="455" t="s">
        <v>804</v>
      </c>
      <c r="B107" s="451" t="s">
        <v>1263</v>
      </c>
      <c r="C107" s="454" t="s">
        <v>2614</v>
      </c>
      <c r="D107" s="451"/>
      <c r="E107" s="451" t="s">
        <v>1014</v>
      </c>
      <c r="F107" s="451" t="s">
        <v>804</v>
      </c>
      <c r="G107" s="451" t="s">
        <v>15434</v>
      </c>
      <c r="H107" s="452">
        <v>0</v>
      </c>
      <c r="I107" s="453" t="s">
        <v>15444</v>
      </c>
      <c r="J107" s="453" t="s">
        <v>11443</v>
      </c>
      <c r="K107" s="240"/>
      <c r="L107" s="240"/>
      <c r="M107" s="240"/>
      <c r="N107" s="240"/>
      <c r="O107" s="240"/>
      <c r="P107" s="239"/>
      <c r="Q107" s="241"/>
      <c r="R107" s="236" t="str">
        <f ca="1">IF(ISERROR($V107),"",OFFSET('Smelter Look-up'!$C$4,$V107-4,0)&amp;"")</f>
        <v>Metalor Technologies (Singapore) Pte., Ltd.</v>
      </c>
      <c r="S107" s="250" t="str">
        <f t="shared" ca="1" si="3"/>
        <v>SG</v>
      </c>
      <c r="T107" s="250" t="str">
        <f ca="1">IF(B107="","",IF(ISERROR(MATCH($J107,SorP!$B$1:$B$6230,0)),"",INDIRECT("'SorP'!$A$"&amp;MATCH($J107,SorP!$B$1:$B$6230,0))))</f>
        <v>SG-05</v>
      </c>
      <c r="U107" s="280"/>
      <c r="V107" s="281">
        <f>IF(C107="",NA(),MATCH($B107&amp;$C107,'Smelter Look-up'!$J:$J,0))</f>
        <v>142</v>
      </c>
      <c r="W107" s="282"/>
      <c r="X107" s="282">
        <f t="shared" si="4"/>
        <v>0</v>
      </c>
      <c r="Y107" s="282"/>
      <c r="Z107" s="282"/>
      <c r="AB107" s="284" t="str">
        <f t="shared" si="5"/>
        <v>GoldMetalor Technologies (Singapore) Pte., Ltd.</v>
      </c>
    </row>
    <row r="108" spans="1:28" s="283" customFormat="1" ht="38.75" customHeight="1">
      <c r="A108" s="455" t="s">
        <v>807</v>
      </c>
      <c r="B108" s="451" t="s">
        <v>1263</v>
      </c>
      <c r="C108" s="454" t="s">
        <v>13596</v>
      </c>
      <c r="D108" s="451"/>
      <c r="E108" s="451" t="s">
        <v>1246</v>
      </c>
      <c r="F108" s="451" t="s">
        <v>807</v>
      </c>
      <c r="G108" s="451" t="s">
        <v>15434</v>
      </c>
      <c r="H108" s="452">
        <v>0</v>
      </c>
      <c r="I108" s="453" t="s">
        <v>1897</v>
      </c>
      <c r="J108" s="453" t="s">
        <v>15445</v>
      </c>
      <c r="K108" s="240"/>
      <c r="L108" s="240"/>
      <c r="M108" s="240"/>
      <c r="N108" s="240"/>
      <c r="O108" s="240"/>
      <c r="P108" s="239"/>
      <c r="Q108" s="241"/>
      <c r="R108" s="236" t="str">
        <f ca="1">IF(ISERROR($V108),"",OFFSET('Smelter Look-up'!$C$4,$V108-4,0)&amp;"")</f>
        <v>Metalurgica Met-Mex Penoles S.A. De C.V.</v>
      </c>
      <c r="S108" s="250" t="str">
        <f t="shared" ca="1" si="3"/>
        <v>MX</v>
      </c>
      <c r="T108" s="250" t="str">
        <f ca="1">IF(B108="","",IF(ISERROR(MATCH($J108,SorP!$B$1:$B$6230,0)),"",INDIRECT("'SorP'!$A$"&amp;MATCH($J108,SorP!$B$1:$B$6230,0))))</f>
        <v/>
      </c>
      <c r="U108" s="280"/>
      <c r="V108" s="281">
        <f>IF(C108="",NA(),MATCH($B108&amp;$C108,'Smelter Look-up'!$J:$J,0))</f>
        <v>146</v>
      </c>
      <c r="W108" s="282"/>
      <c r="X108" s="282">
        <f t="shared" si="4"/>
        <v>0</v>
      </c>
      <c r="Y108" s="282"/>
      <c r="Z108" s="282"/>
      <c r="AB108" s="284" t="str">
        <f t="shared" si="5"/>
        <v>GoldMetalurgica Met-Mex Penoles S.A. De C.V.</v>
      </c>
    </row>
    <row r="109" spans="1:28" s="283" customFormat="1" ht="25.85" customHeight="1">
      <c r="A109" s="455" t="s">
        <v>808</v>
      </c>
      <c r="B109" s="451" t="s">
        <v>1263</v>
      </c>
      <c r="C109" s="454" t="s">
        <v>1299</v>
      </c>
      <c r="D109" s="451"/>
      <c r="E109" s="451" t="s">
        <v>1241</v>
      </c>
      <c r="F109" s="451" t="s">
        <v>808</v>
      </c>
      <c r="G109" s="451" t="s">
        <v>15434</v>
      </c>
      <c r="H109" s="452">
        <v>0</v>
      </c>
      <c r="I109" s="453" t="s">
        <v>1898</v>
      </c>
      <c r="J109" s="453" t="s">
        <v>2701</v>
      </c>
      <c r="K109" s="240"/>
      <c r="L109" s="240"/>
      <c r="M109" s="240"/>
      <c r="N109" s="240"/>
      <c r="O109" s="240"/>
      <c r="P109" s="239"/>
      <c r="Q109" s="241"/>
      <c r="R109" s="236" t="str">
        <f ca="1">IF(ISERROR($V109),"",OFFSET('Smelter Look-up'!$C$4,$V109-4,0)&amp;"")</f>
        <v>Mitsubishi Materials Corporation</v>
      </c>
      <c r="S109" s="250" t="str">
        <f t="shared" ca="1" si="3"/>
        <v>JP</v>
      </c>
      <c r="T109" s="250" t="str">
        <f ca="1">IF(B109="","",IF(ISERROR(MATCH($J109,SorP!$B$1:$B$6230,0)),"",INDIRECT("'SorP'!$A$"&amp;MATCH($J109,SorP!$B$1:$B$6230,0))))</f>
        <v>JP-37</v>
      </c>
      <c r="U109" s="280"/>
      <c r="V109" s="281">
        <f>IF(C109="",NA(),MATCH($B109&amp;$C109,'Smelter Look-up'!$J:$J,0))</f>
        <v>150</v>
      </c>
      <c r="W109" s="282"/>
      <c r="X109" s="282">
        <f t="shared" si="4"/>
        <v>0</v>
      </c>
      <c r="Y109" s="282"/>
      <c r="Z109" s="282"/>
      <c r="AB109" s="284" t="str">
        <f t="shared" si="5"/>
        <v>GoldMitsubishi Materials Corporation</v>
      </c>
    </row>
    <row r="110" spans="1:28" s="283" customFormat="1" ht="51.65" customHeight="1">
      <c r="A110" s="455" t="s">
        <v>809</v>
      </c>
      <c r="B110" s="451" t="s">
        <v>1263</v>
      </c>
      <c r="C110" s="454" t="s">
        <v>1371</v>
      </c>
      <c r="D110" s="451"/>
      <c r="E110" s="451" t="s">
        <v>1241</v>
      </c>
      <c r="F110" s="451" t="s">
        <v>809</v>
      </c>
      <c r="G110" s="451" t="s">
        <v>15434</v>
      </c>
      <c r="H110" s="452">
        <v>0</v>
      </c>
      <c r="I110" s="453" t="s">
        <v>1900</v>
      </c>
      <c r="J110" s="453" t="s">
        <v>1899</v>
      </c>
      <c r="K110" s="240"/>
      <c r="L110" s="240"/>
      <c r="M110" s="240"/>
      <c r="N110" s="240"/>
      <c r="O110" s="240"/>
      <c r="P110" s="239"/>
      <c r="Q110" s="241"/>
      <c r="R110" s="236" t="str">
        <f ca="1">IF(ISERROR($V110),"",OFFSET('Smelter Look-up'!$C$4,$V110-4,0)&amp;"")</f>
        <v>Mitsui Mining and Smelting Co., Ltd.</v>
      </c>
      <c r="S110" s="250" t="str">
        <f t="shared" ca="1" si="3"/>
        <v>JP</v>
      </c>
      <c r="T110" s="250" t="str">
        <f ca="1">IF(B110="","",IF(ISERROR(MATCH($J110,SorP!$B$1:$B$6230,0)),"",INDIRECT("'SorP'!$A$"&amp;MATCH($J110,SorP!$B$1:$B$6230,0))))</f>
        <v>JP-34</v>
      </c>
      <c r="U110" s="280"/>
      <c r="V110" s="281">
        <f>IF(C110="",NA(),MATCH($B110&amp;$C110,'Smelter Look-up'!$J:$J,0))</f>
        <v>152</v>
      </c>
      <c r="W110" s="282"/>
      <c r="X110" s="282">
        <f t="shared" si="4"/>
        <v>0</v>
      </c>
      <c r="Y110" s="282"/>
      <c r="Z110" s="282"/>
      <c r="AB110" s="284" t="str">
        <f t="shared" si="5"/>
        <v>GoldMitsui Mining and Smelting Co., Ltd.</v>
      </c>
    </row>
    <row r="111" spans="1:28" s="283" customFormat="1" ht="77.45" customHeight="1">
      <c r="A111" s="455" t="s">
        <v>810</v>
      </c>
      <c r="B111" s="451" t="s">
        <v>1263</v>
      </c>
      <c r="C111" s="454" t="s">
        <v>1039</v>
      </c>
      <c r="D111" s="451"/>
      <c r="E111" s="451" t="s">
        <v>1011</v>
      </c>
      <c r="F111" s="451" t="s">
        <v>810</v>
      </c>
      <c r="G111" s="451" t="s">
        <v>15434</v>
      </c>
      <c r="H111" s="452">
        <v>0</v>
      </c>
      <c r="I111" s="453" t="s">
        <v>1902</v>
      </c>
      <c r="J111" s="453" t="s">
        <v>11107</v>
      </c>
      <c r="K111" s="240"/>
      <c r="L111" s="240"/>
      <c r="M111" s="240"/>
      <c r="N111" s="240"/>
      <c r="O111" s="240"/>
      <c r="P111" s="239"/>
      <c r="Q111" s="241"/>
      <c r="R111" s="236" t="str">
        <f ca="1">IF(ISERROR($V111),"",OFFSET('Smelter Look-up'!$C$4,$V111-4,0)&amp;"")</f>
        <v>Moscow Special Alloys Processing Plant</v>
      </c>
      <c r="S111" s="250" t="str">
        <f t="shared" ca="1" si="3"/>
        <v>RU</v>
      </c>
      <c r="T111" s="250" t="str">
        <f ca="1">IF(B111="","",IF(ISERROR(MATCH($J111,SorP!$B$1:$B$6230,0)),"",INDIRECT("'SorP'!$A$"&amp;MATCH($J111,SorP!$B$1:$B$6230,0))))</f>
        <v>RU-MOS</v>
      </c>
      <c r="U111" s="280"/>
      <c r="V111" s="281">
        <f>IF(C111="",NA(),MATCH($B111&amp;$C111,'Smelter Look-up'!$J:$J,0))</f>
        <v>157</v>
      </c>
      <c r="W111" s="282"/>
      <c r="X111" s="282">
        <f t="shared" si="4"/>
        <v>0</v>
      </c>
      <c r="Y111" s="282"/>
      <c r="Z111" s="282"/>
      <c r="AB111" s="284" t="str">
        <f t="shared" si="5"/>
        <v>GoldMoscow Special Alloys Processing Plant</v>
      </c>
    </row>
    <row r="112" spans="1:28" s="283" customFormat="1" ht="116.15" customHeight="1">
      <c r="A112" s="455" t="s">
        <v>811</v>
      </c>
      <c r="B112" s="451" t="s">
        <v>1263</v>
      </c>
      <c r="C112" s="454" t="s">
        <v>13598</v>
      </c>
      <c r="D112" s="451"/>
      <c r="E112" s="451" t="s">
        <v>1017</v>
      </c>
      <c r="F112" s="451" t="s">
        <v>811</v>
      </c>
      <c r="G112" s="451" t="s">
        <v>15434</v>
      </c>
      <c r="H112" s="452">
        <v>0</v>
      </c>
      <c r="I112" s="453" t="s">
        <v>1903</v>
      </c>
      <c r="J112" s="453" t="s">
        <v>12419</v>
      </c>
      <c r="K112" s="240"/>
      <c r="L112" s="240"/>
      <c r="M112" s="240"/>
      <c r="N112" s="240"/>
      <c r="O112" s="240"/>
      <c r="P112" s="239"/>
      <c r="Q112" s="241"/>
      <c r="R112" s="236" t="str">
        <f ca="1">IF(ISERROR($V112),"",OFFSET('Smelter Look-up'!$C$4,$V112-4,0)&amp;"")</f>
        <v>Nadir Metal Rafineri San. Ve Tic. A.S.</v>
      </c>
      <c r="S112" s="250" t="str">
        <f t="shared" ca="1" si="3"/>
        <v>TR</v>
      </c>
      <c r="T112" s="250" t="str">
        <f ca="1">IF(B112="","",IF(ISERROR(MATCH($J112,SorP!$B$1:$B$6230,0)),"",INDIRECT("'SorP'!$A$"&amp;MATCH($J112,SorP!$B$1:$B$6230,0))))</f>
        <v>TR-34</v>
      </c>
      <c r="U112" s="280"/>
      <c r="V112" s="281">
        <f>IF(C112="",NA(),MATCH($B112&amp;$C112,'Smelter Look-up'!$J:$J,0))</f>
        <v>158</v>
      </c>
      <c r="W112" s="282"/>
      <c r="X112" s="282">
        <f t="shared" si="4"/>
        <v>0</v>
      </c>
      <c r="Y112" s="282"/>
      <c r="Z112" s="282"/>
      <c r="AB112" s="284" t="str">
        <f t="shared" si="5"/>
        <v>GoldNadir Metal Rafineri San. Ve Tic. A.S.</v>
      </c>
    </row>
    <row r="113" spans="1:28" s="283" customFormat="1" ht="38.75" customHeight="1">
      <c r="A113" s="455" t="s">
        <v>2090</v>
      </c>
      <c r="B113" s="451" t="s">
        <v>1264</v>
      </c>
      <c r="C113" s="454" t="s">
        <v>2616</v>
      </c>
      <c r="D113" s="451"/>
      <c r="E113" s="451" t="s">
        <v>1232</v>
      </c>
      <c r="F113" s="451" t="s">
        <v>2090</v>
      </c>
      <c r="G113" s="451" t="s">
        <v>15434</v>
      </c>
      <c r="H113" s="452">
        <v>0</v>
      </c>
      <c r="I113" s="453" t="s">
        <v>2074</v>
      </c>
      <c r="J113" s="453" t="s">
        <v>1866</v>
      </c>
      <c r="K113" s="240"/>
      <c r="L113" s="240"/>
      <c r="M113" s="240"/>
      <c r="N113" s="240"/>
      <c r="O113" s="240"/>
      <c r="P113" s="239"/>
      <c r="Q113" s="241"/>
      <c r="R113" s="236" t="str">
        <f ca="1">IF(ISERROR($V113),"",OFFSET('Smelter Look-up'!$C$4,$V113-4,0)&amp;"")</f>
        <v>Jiangxi New Nanshan Technology Ltd.</v>
      </c>
      <c r="S113" s="250" t="str">
        <f t="shared" ca="1" si="3"/>
        <v>CN</v>
      </c>
      <c r="T113" s="250" t="str">
        <f ca="1">IF(B113="","",IF(ISERROR(MATCH($J113,SorP!$B$1:$B$6230,0)),"",INDIRECT("'SorP'!$A$"&amp;MATCH($J113,SorP!$B$1:$B$6230,0))))</f>
        <v>CN-36</v>
      </c>
      <c r="U113" s="280"/>
      <c r="V113" s="281">
        <f>IF(C113="",NA(),MATCH($B113&amp;$C113,'Smelter Look-up'!$J:$J,0))</f>
        <v>432</v>
      </c>
      <c r="W113" s="282"/>
      <c r="X113" s="282">
        <f t="shared" si="4"/>
        <v>0</v>
      </c>
      <c r="Y113" s="282"/>
      <c r="Z113" s="282"/>
      <c r="AB113" s="284" t="str">
        <f t="shared" si="5"/>
        <v>TinNankang Nanshan Tin Manufactory Co., Ltd.</v>
      </c>
    </row>
    <row r="114" spans="1:28" s="283" customFormat="1" ht="25.85" customHeight="1">
      <c r="A114" s="455" t="s">
        <v>812</v>
      </c>
      <c r="B114" s="451" t="s">
        <v>1263</v>
      </c>
      <c r="C114" s="454" t="s">
        <v>1372</v>
      </c>
      <c r="D114" s="451"/>
      <c r="E114" s="451" t="s">
        <v>1019</v>
      </c>
      <c r="F114" s="451" t="s">
        <v>812</v>
      </c>
      <c r="G114" s="451" t="s">
        <v>15434</v>
      </c>
      <c r="H114" s="452">
        <v>0</v>
      </c>
      <c r="I114" s="453" t="s">
        <v>1904</v>
      </c>
      <c r="J114" s="453" t="s">
        <v>13170</v>
      </c>
      <c r="K114" s="240"/>
      <c r="L114" s="240"/>
      <c r="M114" s="240"/>
      <c r="N114" s="240"/>
      <c r="O114" s="240"/>
      <c r="P114" s="239"/>
      <c r="Q114" s="241"/>
      <c r="R114" s="236" t="str">
        <f ca="1">IF(ISERROR($V114),"",OFFSET('Smelter Look-up'!$C$4,$V114-4,0)&amp;"")</f>
        <v>Navoi Mining and Metallurgical Combinat</v>
      </c>
      <c r="S114" s="250" t="str">
        <f t="shared" ca="1" si="3"/>
        <v>UZ</v>
      </c>
      <c r="T114" s="250" t="str">
        <f ca="1">IF(B114="","",IF(ISERROR(MATCH($J114,SorP!$B$1:$B$6230,0)),"",INDIRECT("'SorP'!$A$"&amp;MATCH($J114,SorP!$B$1:$B$6230,0))))</f>
        <v>UZ-NW</v>
      </c>
      <c r="U114" s="280"/>
      <c r="V114" s="281">
        <f>IF(C114="",NA(),MATCH($B114&amp;$C114,'Smelter Look-up'!$J:$J,0))</f>
        <v>160</v>
      </c>
      <c r="W114" s="282"/>
      <c r="X114" s="282">
        <f t="shared" si="4"/>
        <v>0</v>
      </c>
      <c r="Y114" s="282"/>
      <c r="Z114" s="282"/>
      <c r="AB114" s="284" t="str">
        <f t="shared" si="5"/>
        <v>GoldNavoi Mining and Metallurgical Combinat</v>
      </c>
    </row>
    <row r="115" spans="1:28" s="283" customFormat="1" ht="51.65" customHeight="1">
      <c r="A115" s="455" t="s">
        <v>813</v>
      </c>
      <c r="B115" s="451" t="s">
        <v>1263</v>
      </c>
      <c r="C115" s="454" t="s">
        <v>2617</v>
      </c>
      <c r="D115" s="451"/>
      <c r="E115" s="451" t="s">
        <v>1241</v>
      </c>
      <c r="F115" s="451" t="s">
        <v>813</v>
      </c>
      <c r="G115" s="451" t="s">
        <v>15434</v>
      </c>
      <c r="H115" s="452">
        <v>0</v>
      </c>
      <c r="I115" s="453" t="s">
        <v>1905</v>
      </c>
      <c r="J115" s="453" t="s">
        <v>1906</v>
      </c>
      <c r="K115" s="240"/>
      <c r="L115" s="240"/>
      <c r="M115" s="240"/>
      <c r="N115" s="240"/>
      <c r="O115" s="240"/>
      <c r="P115" s="239"/>
      <c r="Q115" s="241"/>
      <c r="R115" s="236" t="str">
        <f ca="1">IF(ISERROR($V115),"",OFFSET('Smelter Look-up'!$C$4,$V115-4,0)&amp;"")</f>
        <v>Nihon Material Co., Ltd.</v>
      </c>
      <c r="S115" s="250" t="str">
        <f t="shared" ca="1" si="3"/>
        <v>JP</v>
      </c>
      <c r="T115" s="250" t="str">
        <f ca="1">IF(B115="","",IF(ISERROR(MATCH($J115,SorP!$B$1:$B$6230,0)),"",INDIRECT("'SorP'!$A$"&amp;MATCH($J115,SorP!$B$1:$B$6230,0))))</f>
        <v>JP-12</v>
      </c>
      <c r="U115" s="280"/>
      <c r="V115" s="281">
        <f>IF(C115="",NA(),MATCH($B115&amp;$C115,'Smelter Look-up'!$J:$J,0))</f>
        <v>162</v>
      </c>
      <c r="W115" s="282"/>
      <c r="X115" s="282">
        <f t="shared" si="4"/>
        <v>0</v>
      </c>
      <c r="Y115" s="282"/>
      <c r="Z115" s="282"/>
      <c r="AB115" s="284" t="str">
        <f t="shared" si="5"/>
        <v>GoldNihon Material Co., Ltd.</v>
      </c>
    </row>
    <row r="116" spans="1:28" s="283" customFormat="1" ht="38.75" customHeight="1">
      <c r="A116" s="455" t="s">
        <v>887</v>
      </c>
      <c r="B116" s="451" t="s">
        <v>1264</v>
      </c>
      <c r="C116" s="454" t="s">
        <v>886</v>
      </c>
      <c r="D116" s="451"/>
      <c r="E116" s="451" t="s">
        <v>1016</v>
      </c>
      <c r="F116" s="451" t="s">
        <v>887</v>
      </c>
      <c r="G116" s="451" t="s">
        <v>15434</v>
      </c>
      <c r="H116" s="452">
        <v>0</v>
      </c>
      <c r="I116" s="453" t="s">
        <v>3031</v>
      </c>
      <c r="J116" s="453" t="s">
        <v>12174</v>
      </c>
      <c r="K116" s="240"/>
      <c r="L116" s="240"/>
      <c r="M116" s="240"/>
      <c r="N116" s="240"/>
      <c r="O116" s="240"/>
      <c r="P116" s="239"/>
      <c r="Q116" s="241"/>
      <c r="R116" s="236" t="str">
        <f ca="1">IF(ISERROR($V116),"",OFFSET('Smelter Look-up'!$C$4,$V116-4,0)&amp;"")</f>
        <v>O.M. Manufacturing (Thailand) Co., Ltd.</v>
      </c>
      <c r="S116" s="250" t="str">
        <f t="shared" ca="1" si="3"/>
        <v>TH</v>
      </c>
      <c r="T116" s="250" t="str">
        <f ca="1">IF(B116="","",IF(ISERROR(MATCH($J116,SorP!$B$1:$B$6230,0)),"",INDIRECT("'SorP'!$A$"&amp;MATCH($J116,SorP!$B$1:$B$6230,0))))</f>
        <v>TH-20</v>
      </c>
      <c r="U116" s="280"/>
      <c r="V116" s="281">
        <f>IF(C116="",NA(),MATCH($B116&amp;$C116,'Smelter Look-up'!$J:$J,0))</f>
        <v>435</v>
      </c>
      <c r="W116" s="282"/>
      <c r="X116" s="282">
        <f t="shared" si="4"/>
        <v>0</v>
      </c>
      <c r="Y116" s="282"/>
      <c r="Z116" s="282"/>
      <c r="AB116" s="284" t="str">
        <f t="shared" si="5"/>
        <v>TinO.M. Manufacturing (Thailand) Co., Ltd.</v>
      </c>
    </row>
    <row r="117" spans="1:28" s="283" customFormat="1" ht="25.85" customHeight="1">
      <c r="A117" s="455" t="s">
        <v>815</v>
      </c>
      <c r="B117" s="451" t="s">
        <v>1263</v>
      </c>
      <c r="C117" s="454" t="s">
        <v>2618</v>
      </c>
      <c r="D117" s="451"/>
      <c r="E117" s="451" t="s">
        <v>1241</v>
      </c>
      <c r="F117" s="451" t="s">
        <v>815</v>
      </c>
      <c r="G117" s="451" t="s">
        <v>15434</v>
      </c>
      <c r="H117" s="452">
        <v>0</v>
      </c>
      <c r="I117" s="453" t="s">
        <v>1909</v>
      </c>
      <c r="J117" s="453" t="s">
        <v>1910</v>
      </c>
      <c r="K117" s="240"/>
      <c r="L117" s="240"/>
      <c r="M117" s="240"/>
      <c r="N117" s="240"/>
      <c r="O117" s="240"/>
      <c r="P117" s="239"/>
      <c r="Q117" s="241"/>
      <c r="R117" s="236" t="str">
        <f ca="1">IF(ISERROR($V117),"",OFFSET('Smelter Look-up'!$C$4,$V117-4,0)&amp;"")</f>
        <v>Ohura Precious Metal Industry Co., Ltd.</v>
      </c>
      <c r="S117" s="250" t="str">
        <f t="shared" ca="1" si="3"/>
        <v>JP</v>
      </c>
      <c r="T117" s="250" t="str">
        <f ca="1">IF(B117="","",IF(ISERROR(MATCH($J117,SorP!$B$1:$B$6230,0)),"",INDIRECT("'SorP'!$A$"&amp;MATCH($J117,SorP!$B$1:$B$6230,0))))</f>
        <v>JP-29</v>
      </c>
      <c r="U117" s="280"/>
      <c r="V117" s="281">
        <f>IF(C117="",NA(),MATCH($B117&amp;$C117,'Smelter Look-up'!$J:$J,0))</f>
        <v>168</v>
      </c>
      <c r="W117" s="282"/>
      <c r="X117" s="282">
        <f t="shared" si="4"/>
        <v>0</v>
      </c>
      <c r="Y117" s="282"/>
      <c r="Z117" s="282"/>
      <c r="AB117" s="284" t="str">
        <f t="shared" si="5"/>
        <v>GoldOhura Precious Metal Industry Co., Ltd.</v>
      </c>
    </row>
    <row r="118" spans="1:28" s="283" customFormat="1" ht="64.55" customHeight="1">
      <c r="A118" s="455" t="s">
        <v>816</v>
      </c>
      <c r="B118" s="451" t="s">
        <v>1263</v>
      </c>
      <c r="C118" s="454" t="s">
        <v>2756</v>
      </c>
      <c r="D118" s="451"/>
      <c r="E118" s="451" t="s">
        <v>1011</v>
      </c>
      <c r="F118" s="451" t="s">
        <v>816</v>
      </c>
      <c r="G118" s="451" t="s">
        <v>15434</v>
      </c>
      <c r="H118" s="452">
        <v>0</v>
      </c>
      <c r="I118" s="453" t="s">
        <v>1911</v>
      </c>
      <c r="J118" s="453" t="s">
        <v>11183</v>
      </c>
      <c r="K118" s="240"/>
      <c r="L118" s="240"/>
      <c r="M118" s="240"/>
      <c r="N118" s="240"/>
      <c r="O118" s="240"/>
      <c r="P118" s="239"/>
      <c r="Q118" s="241"/>
      <c r="R118" s="236" t="str">
        <f ca="1">IF(ISERROR($V118),"",OFFSET('Smelter Look-up'!$C$4,$V118-4,0)&amp;"")</f>
        <v>OJSC "The Gulidov Krasnoyarsk Non-Ferrous Metals Plant" (OJSC Krastsvetmet)</v>
      </c>
      <c r="S118" s="250" t="str">
        <f t="shared" ca="1" si="3"/>
        <v>RU</v>
      </c>
      <c r="T118" s="250" t="str">
        <f ca="1">IF(B118="","",IF(ISERROR(MATCH($J118,SorP!$B$1:$B$6230,0)),"",INDIRECT("'SorP'!$A$"&amp;MATCH($J118,SorP!$B$1:$B$6230,0))))</f>
        <v>RU-KYA</v>
      </c>
      <c r="U118" s="280"/>
      <c r="V118" s="281">
        <f>IF(C118="",NA(),MATCH($B118&amp;$C118,'Smelter Look-up'!$J:$J,0))</f>
        <v>169</v>
      </c>
      <c r="W118" s="282"/>
      <c r="X118" s="282">
        <f t="shared" si="4"/>
        <v>0</v>
      </c>
      <c r="Y118" s="282"/>
      <c r="Z118" s="282"/>
      <c r="AB118" s="284" t="str">
        <f t="shared" si="5"/>
        <v>GoldOJSC "The Gulidov Krasnoyarsk Non-Ferrous Metals Plant" (OJSC Krastsvetmet)</v>
      </c>
    </row>
    <row r="119" spans="1:28" s="283" customFormat="1" ht="64.55" customHeight="1">
      <c r="A119" s="455" t="s">
        <v>817</v>
      </c>
      <c r="B119" s="451" t="s">
        <v>1263</v>
      </c>
      <c r="C119" s="454" t="s">
        <v>2996</v>
      </c>
      <c r="D119" s="451"/>
      <c r="E119" s="451" t="s">
        <v>1230</v>
      </c>
      <c r="F119" s="451" t="s">
        <v>817</v>
      </c>
      <c r="G119" s="451" t="s">
        <v>15434</v>
      </c>
      <c r="H119" s="452">
        <v>0</v>
      </c>
      <c r="I119" s="453" t="s">
        <v>1913</v>
      </c>
      <c r="J119" s="453" t="s">
        <v>1811</v>
      </c>
      <c r="K119" s="240"/>
      <c r="L119" s="240"/>
      <c r="M119" s="240"/>
      <c r="N119" s="240"/>
      <c r="O119" s="240"/>
      <c r="P119" s="239"/>
      <c r="Q119" s="241"/>
      <c r="R119" s="236" t="str">
        <f ca="1">IF(ISERROR($V119),"",OFFSET('Smelter Look-up'!$C$4,$V119-4,0)&amp;"")</f>
        <v>PAMP S.A.</v>
      </c>
      <c r="S119" s="250" t="str">
        <f t="shared" ca="1" si="3"/>
        <v>CH</v>
      </c>
      <c r="T119" s="250" t="str">
        <f ca="1">IF(B119="","",IF(ISERROR(MATCH($J119,SorP!$B$1:$B$6230,0)),"",INDIRECT("'SorP'!$A$"&amp;MATCH($J119,SorP!$B$1:$B$6230,0))))</f>
        <v>CH-TI</v>
      </c>
      <c r="U119" s="280"/>
      <c r="V119" s="281">
        <f>IF(C119="",NA(),MATCH($B119&amp;$C119,'Smelter Look-up'!$J:$J,0))</f>
        <v>173</v>
      </c>
      <c r="W119" s="282"/>
      <c r="X119" s="282">
        <f t="shared" si="4"/>
        <v>0</v>
      </c>
      <c r="Y119" s="282"/>
      <c r="Z119" s="282"/>
      <c r="AB119" s="284" t="str">
        <f t="shared" si="5"/>
        <v>GoldPAMP S.A.</v>
      </c>
    </row>
    <row r="120" spans="1:28" s="283" customFormat="1" ht="38.75" customHeight="1">
      <c r="A120" s="455" t="s">
        <v>818</v>
      </c>
      <c r="B120" s="451" t="s">
        <v>1263</v>
      </c>
      <c r="C120" s="454" t="s">
        <v>2619</v>
      </c>
      <c r="D120" s="451"/>
      <c r="E120" s="451" t="s">
        <v>1232</v>
      </c>
      <c r="F120" s="451" t="s">
        <v>818</v>
      </c>
      <c r="G120" s="451" t="s">
        <v>15434</v>
      </c>
      <c r="H120" s="452">
        <v>0</v>
      </c>
      <c r="I120" s="453" t="s">
        <v>3217</v>
      </c>
      <c r="J120" s="453" t="s">
        <v>1914</v>
      </c>
      <c r="K120" s="240"/>
      <c r="L120" s="240"/>
      <c r="M120" s="240"/>
      <c r="N120" s="240"/>
      <c r="O120" s="240"/>
      <c r="P120" s="239"/>
      <c r="Q120" s="241"/>
      <c r="R120" s="236" t="str">
        <f ca="1">IF(ISERROR($V120),"",OFFSET('Smelter Look-up'!$C$4,$V120-4,0)&amp;"")</f>
        <v>Penglai Penggang Gold Industry Co., Ltd.</v>
      </c>
      <c r="S120" s="250" t="str">
        <f t="shared" ca="1" si="3"/>
        <v>CN</v>
      </c>
      <c r="T120" s="250" t="str">
        <f ca="1">IF(B120="","",IF(ISERROR(MATCH($J120,SorP!$B$1:$B$6230,0)),"",INDIRECT("'SorP'!$A$"&amp;MATCH($J120,SorP!$B$1:$B$6230,0))))</f>
        <v>CN-37</v>
      </c>
      <c r="U120" s="280"/>
      <c r="V120" s="281">
        <f>IF(C120="",NA(),MATCH($B120&amp;$C120,'Smelter Look-up'!$J:$J,0))</f>
        <v>176</v>
      </c>
      <c r="W120" s="282"/>
      <c r="X120" s="282">
        <f t="shared" si="4"/>
        <v>0</v>
      </c>
      <c r="Y120" s="282"/>
      <c r="Z120" s="282"/>
      <c r="AB120" s="284" t="str">
        <f t="shared" si="5"/>
        <v>GoldPenglai Penggang Gold Industry Co., Ltd.</v>
      </c>
    </row>
    <row r="121" spans="1:28" s="283" customFormat="1" ht="90.35" customHeight="1">
      <c r="A121" s="455" t="s">
        <v>819</v>
      </c>
      <c r="B121" s="451" t="s">
        <v>1263</v>
      </c>
      <c r="C121" s="454" t="s">
        <v>1040</v>
      </c>
      <c r="D121" s="451"/>
      <c r="E121" s="451" t="s">
        <v>1011</v>
      </c>
      <c r="F121" s="451" t="s">
        <v>819</v>
      </c>
      <c r="G121" s="451" t="s">
        <v>15434</v>
      </c>
      <c r="H121" s="452">
        <v>0</v>
      </c>
      <c r="I121" s="453" t="s">
        <v>1915</v>
      </c>
      <c r="J121" s="453" t="s">
        <v>11043</v>
      </c>
      <c r="K121" s="240"/>
      <c r="L121" s="240"/>
      <c r="M121" s="240"/>
      <c r="N121" s="240"/>
      <c r="O121" s="240"/>
      <c r="P121" s="239"/>
      <c r="Q121" s="241"/>
      <c r="R121" s="236" t="str">
        <f ca="1">IF(ISERROR($V121),"",OFFSET('Smelter Look-up'!$C$4,$V121-4,0)&amp;"")</f>
        <v>Prioksky Plant of Non-Ferrous Metals</v>
      </c>
      <c r="S121" s="250" t="str">
        <f t="shared" ca="1" si="3"/>
        <v>RU</v>
      </c>
      <c r="T121" s="250" t="str">
        <f ca="1">IF(B121="","",IF(ISERROR(MATCH($J121,SorP!$B$1:$B$6230,0)),"",INDIRECT("'SorP'!$A$"&amp;MATCH($J121,SorP!$B$1:$B$6230,0))))</f>
        <v>RU-RYA</v>
      </c>
      <c r="U121" s="280"/>
      <c r="V121" s="281">
        <f>IF(C121="",NA(),MATCH($B121&amp;$C121,'Smelter Look-up'!$J:$J,0))</f>
        <v>180</v>
      </c>
      <c r="W121" s="282"/>
      <c r="X121" s="282">
        <f t="shared" si="4"/>
        <v>0</v>
      </c>
      <c r="Y121" s="282"/>
      <c r="Z121" s="282"/>
      <c r="AB121" s="284" t="str">
        <f t="shared" si="5"/>
        <v>GoldPrioksky Plant of Non-Ferrous Metals</v>
      </c>
    </row>
    <row r="122" spans="1:28" s="283" customFormat="1" ht="90.35" customHeight="1">
      <c r="A122" s="455" t="s">
        <v>820</v>
      </c>
      <c r="B122" s="451" t="s">
        <v>1263</v>
      </c>
      <c r="C122" s="454" t="s">
        <v>1373</v>
      </c>
      <c r="D122" s="451"/>
      <c r="E122" s="451" t="s">
        <v>1238</v>
      </c>
      <c r="F122" s="451" t="s">
        <v>820</v>
      </c>
      <c r="G122" s="451" t="s">
        <v>15434</v>
      </c>
      <c r="H122" s="452">
        <v>0</v>
      </c>
      <c r="I122" s="453" t="s">
        <v>1916</v>
      </c>
      <c r="J122" s="453" t="s">
        <v>6887</v>
      </c>
      <c r="K122" s="240"/>
      <c r="L122" s="240"/>
      <c r="M122" s="240"/>
      <c r="N122" s="240"/>
      <c r="O122" s="240"/>
      <c r="P122" s="239"/>
      <c r="Q122" s="241"/>
      <c r="R122" s="236" t="str">
        <f ca="1">IF(ISERROR($V122),"",OFFSET('Smelter Look-up'!$C$4,$V122-4,0)&amp;"")</f>
        <v>PT Aneka Tambang (Persero) Tbk</v>
      </c>
      <c r="S122" s="250" t="str">
        <f t="shared" ca="1" si="3"/>
        <v>ID</v>
      </c>
      <c r="T122" s="250" t="str">
        <f ca="1">IF(B122="","",IF(ISERROR(MATCH($J122,SorP!$B$1:$B$6230,0)),"",INDIRECT("'SorP'!$A$"&amp;MATCH($J122,SorP!$B$1:$B$6230,0))))</f>
        <v>ID-JK</v>
      </c>
      <c r="U122" s="280"/>
      <c r="V122" s="281">
        <f>IF(C122="",NA(),MATCH($B122&amp;$C122,'Smelter Look-up'!$J:$J,0))</f>
        <v>182</v>
      </c>
      <c r="W122" s="282"/>
      <c r="X122" s="282">
        <f t="shared" si="4"/>
        <v>0</v>
      </c>
      <c r="Y122" s="282"/>
      <c r="Z122" s="282"/>
      <c r="AB122" s="284" t="str">
        <f t="shared" si="5"/>
        <v>GoldPT Aneka Tambang (Persero) Tbk</v>
      </c>
    </row>
    <row r="123" spans="1:28" s="283" customFormat="1" ht="77.45" customHeight="1">
      <c r="A123" s="455" t="s">
        <v>889</v>
      </c>
      <c r="B123" s="451" t="s">
        <v>1264</v>
      </c>
      <c r="C123" s="454" t="s">
        <v>971</v>
      </c>
      <c r="D123" s="451"/>
      <c r="E123" s="451" t="s">
        <v>1238</v>
      </c>
      <c r="F123" s="451" t="s">
        <v>889</v>
      </c>
      <c r="G123" s="451" t="s">
        <v>15434</v>
      </c>
      <c r="H123" s="452">
        <v>0</v>
      </c>
      <c r="I123" s="453" t="s">
        <v>2065</v>
      </c>
      <c r="J123" s="453" t="s">
        <v>15437</v>
      </c>
      <c r="K123" s="240"/>
      <c r="L123" s="240"/>
      <c r="M123" s="240"/>
      <c r="N123" s="240"/>
      <c r="O123" s="240"/>
      <c r="P123" s="239"/>
      <c r="Q123" s="241"/>
      <c r="R123" s="236" t="str">
        <f ca="1">IF(ISERROR($V123),"",OFFSET('Smelter Look-up'!$C$4,$V123-4,0)&amp;"")</f>
        <v>PT Artha Cipta Langgeng</v>
      </c>
      <c r="S123" s="250" t="str">
        <f t="shared" ref="S123:S186" ca="1" si="6">IF(B123="","",IF(ISERROR(MATCH($E123,CL,0)),"Unknown",INDIRECT("'C'!$A$"&amp;MATCH($E123,CL,0)+1)))</f>
        <v>ID</v>
      </c>
      <c r="T123" s="250" t="str">
        <f ca="1">IF(B123="","",IF(ISERROR(MATCH($J123,SorP!$B$1:$B$6230,0)),"",INDIRECT("'SorP'!$A$"&amp;MATCH($J123,SorP!$B$1:$B$6230,0))))</f>
        <v/>
      </c>
      <c r="U123" s="280"/>
      <c r="V123" s="281">
        <f>IF(C123="",NA(),MATCH($B123&amp;$C123,'Smelter Look-up'!$J:$J,0))</f>
        <v>442</v>
      </c>
      <c r="W123" s="282"/>
      <c r="X123" s="282">
        <f t="shared" ref="X123:X186" si="7">IF(AND(C123="Smelter not listed",OR(LEN(D123)=0,LEN(E123)=0)),1,0)</f>
        <v>0</v>
      </c>
      <c r="Y123" s="282"/>
      <c r="Z123" s="282"/>
      <c r="AB123" s="284" t="str">
        <f t="shared" ref="AB123:AB186" si="8">B123&amp;C123</f>
        <v>TinPT Artha Cipta Langgeng</v>
      </c>
    </row>
    <row r="124" spans="1:28" s="283" customFormat="1" ht="77.45" customHeight="1">
      <c r="A124" s="455" t="s">
        <v>890</v>
      </c>
      <c r="B124" s="451" t="s">
        <v>1264</v>
      </c>
      <c r="C124" s="454" t="s">
        <v>972</v>
      </c>
      <c r="D124" s="451"/>
      <c r="E124" s="451" t="s">
        <v>1238</v>
      </c>
      <c r="F124" s="451" t="s">
        <v>890</v>
      </c>
      <c r="G124" s="451" t="s">
        <v>15434</v>
      </c>
      <c r="H124" s="452">
        <v>0</v>
      </c>
      <c r="I124" s="453" t="s">
        <v>2093</v>
      </c>
      <c r="J124" s="453" t="s">
        <v>15437</v>
      </c>
      <c r="K124" s="240"/>
      <c r="L124" s="240"/>
      <c r="M124" s="240"/>
      <c r="N124" s="240"/>
      <c r="O124" s="240"/>
      <c r="P124" s="239"/>
      <c r="Q124" s="241"/>
      <c r="R124" s="236" t="str">
        <f ca="1">IF(ISERROR($V124),"",OFFSET('Smelter Look-up'!$C$4,$V124-4,0)&amp;"")</f>
        <v>PT Babel Inti Perkasa</v>
      </c>
      <c r="S124" s="250" t="str">
        <f t="shared" ca="1" si="6"/>
        <v>ID</v>
      </c>
      <c r="T124" s="250" t="str">
        <f ca="1">IF(B124="","",IF(ISERROR(MATCH($J124,SorP!$B$1:$B$6230,0)),"",INDIRECT("'SorP'!$A$"&amp;MATCH($J124,SorP!$B$1:$B$6230,0))))</f>
        <v/>
      </c>
      <c r="U124" s="280"/>
      <c r="V124" s="281">
        <f>IF(C124="",NA(),MATCH($B124&amp;$C124,'Smelter Look-up'!$J:$J,0))</f>
        <v>444</v>
      </c>
      <c r="W124" s="282"/>
      <c r="X124" s="282">
        <f t="shared" si="7"/>
        <v>0</v>
      </c>
      <c r="Y124" s="282"/>
      <c r="Z124" s="282"/>
      <c r="AB124" s="284" t="str">
        <f t="shared" si="8"/>
        <v>TinPT Babel Inti Perkasa</v>
      </c>
    </row>
    <row r="125" spans="1:28" s="283" customFormat="1" ht="51.65" customHeight="1">
      <c r="A125" s="455" t="s">
        <v>896</v>
      </c>
      <c r="B125" s="451" t="s">
        <v>1264</v>
      </c>
      <c r="C125" s="454" t="s">
        <v>704</v>
      </c>
      <c r="D125" s="451"/>
      <c r="E125" s="451" t="s">
        <v>1238</v>
      </c>
      <c r="F125" s="451" t="s">
        <v>896</v>
      </c>
      <c r="G125" s="451" t="s">
        <v>15434</v>
      </c>
      <c r="H125" s="452">
        <v>0</v>
      </c>
      <c r="I125" s="453" t="s">
        <v>2096</v>
      </c>
      <c r="J125" s="453" t="s">
        <v>2095</v>
      </c>
      <c r="K125" s="240"/>
      <c r="L125" s="240"/>
      <c r="M125" s="240"/>
      <c r="N125" s="240"/>
      <c r="O125" s="240"/>
      <c r="P125" s="239"/>
      <c r="Q125" s="241"/>
      <c r="R125" s="236" t="str">
        <f ca="1">IF(ISERROR($V125),"",OFFSET('Smelter Look-up'!$C$4,$V125-4,0)&amp;"")</f>
        <v>PT Karimun Mining</v>
      </c>
      <c r="S125" s="250" t="str">
        <f t="shared" ca="1" si="6"/>
        <v>ID</v>
      </c>
      <c r="T125" s="250" t="str">
        <f ca="1">IF(B125="","",IF(ISERROR(MATCH($J125,SorP!$B$1:$B$6230,0)),"",INDIRECT("'SorP'!$A$"&amp;MATCH($J125,SorP!$B$1:$B$6230,0))))</f>
        <v>ID-KR</v>
      </c>
      <c r="U125" s="280"/>
      <c r="V125" s="281">
        <f>IF(C125="",NA(),MATCH($B125&amp;$C125,'Smelter Look-up'!$J:$J,0))</f>
        <v>455</v>
      </c>
      <c r="W125" s="282"/>
      <c r="X125" s="282">
        <f t="shared" si="7"/>
        <v>0</v>
      </c>
      <c r="Y125" s="282"/>
      <c r="Z125" s="282"/>
      <c r="AB125" s="284" t="str">
        <f t="shared" si="8"/>
        <v>TinPT Karimun Mining</v>
      </c>
    </row>
    <row r="126" spans="1:28" s="283" customFormat="1" ht="77.45" customHeight="1">
      <c r="A126" s="455" t="s">
        <v>1537</v>
      </c>
      <c r="B126" s="451" t="s">
        <v>1264</v>
      </c>
      <c r="C126" s="454" t="s">
        <v>1536</v>
      </c>
      <c r="D126" s="451"/>
      <c r="E126" s="451" t="s">
        <v>1238</v>
      </c>
      <c r="F126" s="451" t="s">
        <v>1537</v>
      </c>
      <c r="G126" s="451" t="s">
        <v>15434</v>
      </c>
      <c r="H126" s="452">
        <v>0</v>
      </c>
      <c r="I126" s="453" t="s">
        <v>2065</v>
      </c>
      <c r="J126" s="453" t="s">
        <v>15437</v>
      </c>
      <c r="K126" s="240"/>
      <c r="L126" s="240"/>
      <c r="M126" s="240"/>
      <c r="N126" s="240"/>
      <c r="O126" s="240"/>
      <c r="P126" s="239"/>
      <c r="Q126" s="241"/>
      <c r="R126" s="236" t="str">
        <f ca="1">IF(ISERROR($V126),"",OFFSET('Smelter Look-up'!$C$4,$V126-4,0)&amp;"")</f>
        <v>PT Panca Mega Persada</v>
      </c>
      <c r="S126" s="250" t="str">
        <f t="shared" ca="1" si="6"/>
        <v>ID</v>
      </c>
      <c r="T126" s="250" t="str">
        <f ca="1">IF(B126="","",IF(ISERROR(MATCH($J126,SorP!$B$1:$B$6230,0)),"",INDIRECT("'SorP'!$A$"&amp;MATCH($J126,SorP!$B$1:$B$6230,0))))</f>
        <v/>
      </c>
      <c r="U126" s="280"/>
      <c r="V126" s="281">
        <f>IF(C126="",NA(),MATCH($B126&amp;$C126,'Smelter Look-up'!$J:$J,0))</f>
        <v>460</v>
      </c>
      <c r="W126" s="282"/>
      <c r="X126" s="282">
        <f t="shared" si="7"/>
        <v>0</v>
      </c>
      <c r="Y126" s="282"/>
      <c r="Z126" s="282"/>
      <c r="AB126" s="284" t="str">
        <f t="shared" si="8"/>
        <v>TinPT Panca Mega Persada</v>
      </c>
    </row>
    <row r="127" spans="1:28" s="283" customFormat="1" ht="64.55" customHeight="1">
      <c r="A127" s="455" t="s">
        <v>1539</v>
      </c>
      <c r="B127" s="451" t="s">
        <v>1264</v>
      </c>
      <c r="C127" s="454" t="s">
        <v>1538</v>
      </c>
      <c r="D127" s="451"/>
      <c r="E127" s="451" t="s">
        <v>1238</v>
      </c>
      <c r="F127" s="451" t="s">
        <v>1539</v>
      </c>
      <c r="G127" s="451" t="s">
        <v>15434</v>
      </c>
      <c r="H127" s="452">
        <v>0</v>
      </c>
      <c r="I127" s="453" t="s">
        <v>2067</v>
      </c>
      <c r="J127" s="453" t="s">
        <v>15437</v>
      </c>
      <c r="K127" s="240"/>
      <c r="L127" s="240"/>
      <c r="M127" s="240"/>
      <c r="N127" s="240"/>
      <c r="O127" s="240"/>
      <c r="P127" s="239"/>
      <c r="Q127" s="241"/>
      <c r="R127" s="236" t="str">
        <f ca="1">IF(ISERROR($V127),"",OFFSET('Smelter Look-up'!$C$4,$V127-4,0)&amp;"")</f>
        <v>PT Sumber Jaya Indah</v>
      </c>
      <c r="S127" s="250" t="str">
        <f t="shared" ca="1" si="6"/>
        <v>ID</v>
      </c>
      <c r="T127" s="250" t="str">
        <f ca="1">IF(B127="","",IF(ISERROR(MATCH($J127,SorP!$B$1:$B$6230,0)),"",INDIRECT("'SorP'!$A$"&amp;MATCH($J127,SorP!$B$1:$B$6230,0))))</f>
        <v/>
      </c>
      <c r="U127" s="280"/>
      <c r="V127" s="281">
        <f>IF(C127="",NA(),MATCH($B127&amp;$C127,'Smelter Look-up'!$J:$J,0))</f>
        <v>467</v>
      </c>
      <c r="W127" s="282"/>
      <c r="X127" s="282">
        <f t="shared" si="7"/>
        <v>0</v>
      </c>
      <c r="Y127" s="282"/>
      <c r="Z127" s="282"/>
      <c r="AB127" s="284" t="str">
        <f t="shared" si="8"/>
        <v>TinPT Sumber Jaya Indah</v>
      </c>
    </row>
    <row r="128" spans="1:28" s="283" customFormat="1" ht="129.1" customHeight="1">
      <c r="A128" s="455" t="s">
        <v>2744</v>
      </c>
      <c r="B128" s="451" t="s">
        <v>1264</v>
      </c>
      <c r="C128" s="454" t="s">
        <v>2743</v>
      </c>
      <c r="D128" s="451"/>
      <c r="E128" s="451" t="s">
        <v>1238</v>
      </c>
      <c r="F128" s="451" t="s">
        <v>2744</v>
      </c>
      <c r="G128" s="451" t="s">
        <v>15434</v>
      </c>
      <c r="H128" s="452">
        <v>0</v>
      </c>
      <c r="I128" s="453" t="s">
        <v>3044</v>
      </c>
      <c r="J128" s="453" t="s">
        <v>15437</v>
      </c>
      <c r="K128" s="240"/>
      <c r="L128" s="240"/>
      <c r="M128" s="240"/>
      <c r="N128" s="240"/>
      <c r="O128" s="240"/>
      <c r="P128" s="239"/>
      <c r="Q128" s="241"/>
      <c r="R128" s="236" t="str">
        <f ca="1">IF(ISERROR($V128),"",OFFSET('Smelter Look-up'!$C$4,$V128-4,0)&amp;"")</f>
        <v>PT Tommy Utama</v>
      </c>
      <c r="S128" s="250" t="str">
        <f t="shared" ca="1" si="6"/>
        <v>ID</v>
      </c>
      <c r="T128" s="250" t="str">
        <f ca="1">IF(B128="","",IF(ISERROR(MATCH($J128,SorP!$B$1:$B$6230,0)),"",INDIRECT("'SorP'!$A$"&amp;MATCH($J128,SorP!$B$1:$B$6230,0))))</f>
        <v/>
      </c>
      <c r="U128" s="280"/>
      <c r="V128" s="281">
        <f>IF(C128="",NA(),MATCH($B128&amp;$C128,'Smelter Look-up'!$J:$J,0))</f>
        <v>472</v>
      </c>
      <c r="W128" s="282"/>
      <c r="X128" s="282">
        <f t="shared" si="7"/>
        <v>0</v>
      </c>
      <c r="Y128" s="282"/>
      <c r="Z128" s="282"/>
      <c r="AB128" s="284" t="str">
        <f t="shared" si="8"/>
        <v>TinPT Tommy Utama</v>
      </c>
    </row>
    <row r="129" spans="1:28" s="283" customFormat="1" ht="77.45" customHeight="1">
      <c r="A129" s="455" t="s">
        <v>821</v>
      </c>
      <c r="B129" s="451" t="s">
        <v>1263</v>
      </c>
      <c r="C129" s="454" t="s">
        <v>13599</v>
      </c>
      <c r="D129" s="451"/>
      <c r="E129" s="451" t="s">
        <v>1230</v>
      </c>
      <c r="F129" s="451" t="s">
        <v>821</v>
      </c>
      <c r="G129" s="451" t="s">
        <v>15434</v>
      </c>
      <c r="H129" s="452">
        <v>0</v>
      </c>
      <c r="I129" s="453" t="s">
        <v>1917</v>
      </c>
      <c r="J129" s="453" t="s">
        <v>1894</v>
      </c>
      <c r="K129" s="240"/>
      <c r="L129" s="240"/>
      <c r="M129" s="240"/>
      <c r="N129" s="240"/>
      <c r="O129" s="240"/>
      <c r="P129" s="239"/>
      <c r="Q129" s="241"/>
      <c r="R129" s="236" t="str">
        <f ca="1">IF(ISERROR($V129),"",OFFSET('Smelter Look-up'!$C$4,$V129-4,0)&amp;"")</f>
        <v>PX Precinox S.A.</v>
      </c>
      <c r="S129" s="250" t="str">
        <f t="shared" ca="1" si="6"/>
        <v>CH</v>
      </c>
      <c r="T129" s="250" t="str">
        <f ca="1">IF(B129="","",IF(ISERROR(MATCH($J129,SorP!$B$1:$B$6230,0)),"",INDIRECT("'SorP'!$A$"&amp;MATCH($J129,SorP!$B$1:$B$6230,0))))</f>
        <v>CH-NE</v>
      </c>
      <c r="U129" s="280"/>
      <c r="V129" s="281">
        <f>IF(C129="",NA(),MATCH($B129&amp;$C129,'Smelter Look-up'!$J:$J,0))</f>
        <v>183</v>
      </c>
      <c r="W129" s="282"/>
      <c r="X129" s="282">
        <f t="shared" si="7"/>
        <v>0</v>
      </c>
      <c r="Y129" s="282"/>
      <c r="Z129" s="282"/>
      <c r="AB129" s="284" t="str">
        <f t="shared" si="8"/>
        <v>GoldPX Precinox S.A.</v>
      </c>
    </row>
    <row r="130" spans="1:28" s="283" customFormat="1" ht="142" customHeight="1">
      <c r="A130" s="455" t="s">
        <v>822</v>
      </c>
      <c r="B130" s="451" t="s">
        <v>1263</v>
      </c>
      <c r="C130" s="454" t="s">
        <v>2621</v>
      </c>
      <c r="D130" s="451"/>
      <c r="E130" s="451" t="s">
        <v>1021</v>
      </c>
      <c r="F130" s="451" t="s">
        <v>822</v>
      </c>
      <c r="G130" s="451" t="s">
        <v>15434</v>
      </c>
      <c r="H130" s="452">
        <v>0</v>
      </c>
      <c r="I130" s="453" t="s">
        <v>1918</v>
      </c>
      <c r="J130" s="453" t="s">
        <v>1919</v>
      </c>
      <c r="K130" s="240"/>
      <c r="L130" s="240"/>
      <c r="M130" s="240"/>
      <c r="N130" s="240"/>
      <c r="O130" s="240"/>
      <c r="P130" s="239"/>
      <c r="Q130" s="241"/>
      <c r="R130" s="236" t="str">
        <f ca="1">IF(ISERROR($V130),"",OFFSET('Smelter Look-up'!$C$4,$V130-4,0)&amp;"")</f>
        <v>Rand Refinery (Pty) Ltd.</v>
      </c>
      <c r="S130" s="250" t="str">
        <f t="shared" ca="1" si="6"/>
        <v>ZA</v>
      </c>
      <c r="T130" s="250" t="str">
        <f ca="1">IF(B130="","",IF(ISERROR(MATCH($J130,SorP!$B$1:$B$6230,0)),"",INDIRECT("'SorP'!$A$"&amp;MATCH($J130,SorP!$B$1:$B$6230,0))))</f>
        <v>ZA-GT</v>
      </c>
      <c r="U130" s="280"/>
      <c r="V130" s="281">
        <f>IF(C130="",NA(),MATCH($B130&amp;$C130,'Smelter Look-up'!$J:$J,0))</f>
        <v>186</v>
      </c>
      <c r="W130" s="282"/>
      <c r="X130" s="282">
        <f t="shared" si="7"/>
        <v>0</v>
      </c>
      <c r="Y130" s="282"/>
      <c r="Z130" s="282"/>
      <c r="AB130" s="284" t="str">
        <f t="shared" si="8"/>
        <v>GoldRand Refinery (Pty) Ltd.</v>
      </c>
    </row>
    <row r="131" spans="1:28" s="283" customFormat="1" ht="64.55" customHeight="1">
      <c r="A131" s="455" t="s">
        <v>823</v>
      </c>
      <c r="B131" s="451" t="s">
        <v>1263</v>
      </c>
      <c r="C131" s="454" t="s">
        <v>1041</v>
      </c>
      <c r="D131" s="451"/>
      <c r="E131" s="451" t="s">
        <v>1229</v>
      </c>
      <c r="F131" s="451" t="s">
        <v>823</v>
      </c>
      <c r="G131" s="451" t="s">
        <v>15434</v>
      </c>
      <c r="H131" s="452">
        <v>0</v>
      </c>
      <c r="I131" s="453" t="s">
        <v>1920</v>
      </c>
      <c r="J131" s="453" t="s">
        <v>1872</v>
      </c>
      <c r="K131" s="240"/>
      <c r="L131" s="240"/>
      <c r="M131" s="240"/>
      <c r="N131" s="240"/>
      <c r="O131" s="240"/>
      <c r="P131" s="239"/>
      <c r="Q131" s="241"/>
      <c r="R131" s="236" t="str">
        <f ca="1">IF(ISERROR($V131),"",OFFSET('Smelter Look-up'!$C$4,$V131-4,0)&amp;"")</f>
        <v>Royal Canadian Mint</v>
      </c>
      <c r="S131" s="250" t="str">
        <f t="shared" ca="1" si="6"/>
        <v>CA</v>
      </c>
      <c r="T131" s="250" t="str">
        <f ca="1">IF(B131="","",IF(ISERROR(MATCH($J131,SorP!$B$1:$B$6230,0)),"",INDIRECT("'SorP'!$A$"&amp;MATCH($J131,SorP!$B$1:$B$6230,0))))</f>
        <v>CA-ON</v>
      </c>
      <c r="U131" s="280"/>
      <c r="V131" s="281">
        <f>IF(C131="",NA(),MATCH($B131&amp;$C131,'Smelter Look-up'!$J:$J,0))</f>
        <v>191</v>
      </c>
      <c r="W131" s="282"/>
      <c r="X131" s="282">
        <f t="shared" si="7"/>
        <v>0</v>
      </c>
      <c r="Y131" s="282"/>
      <c r="Z131" s="282"/>
      <c r="AB131" s="284" t="str">
        <f t="shared" si="8"/>
        <v>GoldRoyal Canadian Mint</v>
      </c>
    </row>
    <row r="132" spans="1:28" s="283" customFormat="1" ht="77.45" customHeight="1">
      <c r="A132" s="455" t="s">
        <v>906</v>
      </c>
      <c r="B132" s="451" t="s">
        <v>1264</v>
      </c>
      <c r="C132" s="454" t="s">
        <v>905</v>
      </c>
      <c r="D132" s="451"/>
      <c r="E132" s="451" t="s">
        <v>3152</v>
      </c>
      <c r="F132" s="451" t="s">
        <v>906</v>
      </c>
      <c r="G132" s="451" t="s">
        <v>15434</v>
      </c>
      <c r="H132" s="452">
        <v>0</v>
      </c>
      <c r="I132" s="453" t="s">
        <v>15440</v>
      </c>
      <c r="J132" s="453" t="s">
        <v>15435</v>
      </c>
      <c r="K132" s="240"/>
      <c r="L132" s="240"/>
      <c r="M132" s="240"/>
      <c r="N132" s="240"/>
      <c r="O132" s="240"/>
      <c r="P132" s="239"/>
      <c r="Q132" s="241"/>
      <c r="R132" s="236" t="str">
        <f ca="1">IF(ISERROR($V132),"",OFFSET('Smelter Look-up'!$C$4,$V132-4,0)&amp;"")</f>
        <v>Rui Da Hung</v>
      </c>
      <c r="S132" s="250" t="str">
        <f t="shared" ca="1" si="6"/>
        <v>TW</v>
      </c>
      <c r="T132" s="250" t="str">
        <f ca="1">IF(B132="","",IF(ISERROR(MATCH($J132,SorP!$B$1:$B$6230,0)),"",INDIRECT("'SorP'!$A$"&amp;MATCH($J132,SorP!$B$1:$B$6230,0))))</f>
        <v/>
      </c>
      <c r="U132" s="280"/>
      <c r="V132" s="281">
        <f>IF(C132="",NA(),MATCH($B132&amp;$C132,'Smelter Look-up'!$J:$J,0))</f>
        <v>476</v>
      </c>
      <c r="W132" s="282"/>
      <c r="X132" s="282">
        <f t="shared" si="7"/>
        <v>0</v>
      </c>
      <c r="Y132" s="282"/>
      <c r="Z132" s="282"/>
      <c r="AB132" s="284" t="str">
        <f t="shared" si="8"/>
        <v>TinRui Da Hung</v>
      </c>
    </row>
    <row r="133" spans="1:28" s="283" customFormat="1" ht="64.55" customHeight="1">
      <c r="A133" s="455" t="s">
        <v>1577</v>
      </c>
      <c r="B133" s="451" t="s">
        <v>1263</v>
      </c>
      <c r="C133" s="454" t="s">
        <v>1576</v>
      </c>
      <c r="D133" s="451"/>
      <c r="E133" s="451" t="s">
        <v>1244</v>
      </c>
      <c r="F133" s="451" t="s">
        <v>1577</v>
      </c>
      <c r="G133" s="451" t="s">
        <v>15434</v>
      </c>
      <c r="H133" s="452">
        <v>0</v>
      </c>
      <c r="I133" s="453" t="s">
        <v>1834</v>
      </c>
      <c r="J133" s="453" t="s">
        <v>15446</v>
      </c>
      <c r="K133" s="240"/>
      <c r="L133" s="240"/>
      <c r="M133" s="240"/>
      <c r="N133" s="240"/>
      <c r="O133" s="240"/>
      <c r="P133" s="239"/>
      <c r="Q133" s="241"/>
      <c r="R133" s="236" t="str">
        <f ca="1">IF(ISERROR($V133),"",OFFSET('Smelter Look-up'!$C$4,$V133-4,0)&amp;"")</f>
        <v>Samduck Precious Metals</v>
      </c>
      <c r="S133" s="250" t="str">
        <f t="shared" ca="1" si="6"/>
        <v>KR</v>
      </c>
      <c r="T133" s="250" t="str">
        <f ca="1">IF(B133="","",IF(ISERROR(MATCH($J133,SorP!$B$1:$B$6230,0)),"",INDIRECT("'SorP'!$A$"&amp;MATCH($J133,SorP!$B$1:$B$6230,0))))</f>
        <v/>
      </c>
      <c r="U133" s="280"/>
      <c r="V133" s="281">
        <f>IF(C133="",NA(),MATCH($B133&amp;$C133,'Smelter Look-up'!$J:$J,0))</f>
        <v>199</v>
      </c>
      <c r="W133" s="282"/>
      <c r="X133" s="282">
        <f t="shared" si="7"/>
        <v>0</v>
      </c>
      <c r="Y133" s="282"/>
      <c r="Z133" s="282"/>
      <c r="AB133" s="284" t="str">
        <f t="shared" si="8"/>
        <v>GoldSamduck Precious Metals</v>
      </c>
    </row>
    <row r="134" spans="1:28" s="283" customFormat="1" ht="38.75" customHeight="1">
      <c r="A134" s="455" t="s">
        <v>825</v>
      </c>
      <c r="B134" s="451" t="s">
        <v>1263</v>
      </c>
      <c r="C134" s="454" t="s">
        <v>3166</v>
      </c>
      <c r="D134" s="451"/>
      <c r="E134" s="451" t="s">
        <v>1244</v>
      </c>
      <c r="F134" s="451" t="s">
        <v>825</v>
      </c>
      <c r="G134" s="451" t="s">
        <v>15434</v>
      </c>
      <c r="H134" s="452">
        <v>0</v>
      </c>
      <c r="I134" s="453" t="s">
        <v>1925</v>
      </c>
      <c r="J134" s="453" t="s">
        <v>15462</v>
      </c>
      <c r="K134" s="240"/>
      <c r="L134" s="240"/>
      <c r="M134" s="240"/>
      <c r="N134" s="240"/>
      <c r="O134" s="240"/>
      <c r="P134" s="239"/>
      <c r="Q134" s="241"/>
      <c r="R134" s="236" t="str">
        <f ca="1">IF(ISERROR($V134),"",OFFSET('Smelter Look-up'!$C$4,$V134-4,0)&amp;"")</f>
        <v>Samwon Metals Corp.</v>
      </c>
      <c r="S134" s="250" t="str">
        <f t="shared" ca="1" si="6"/>
        <v>KR</v>
      </c>
      <c r="T134" s="250" t="str">
        <f ca="1">IF(B134="","",IF(ISERROR(MATCH($J134,SorP!$B$1:$B$6230,0)),"",INDIRECT("'SorP'!$A$"&amp;MATCH($J134,SorP!$B$1:$B$6230,0))))</f>
        <v/>
      </c>
      <c r="U134" s="280"/>
      <c r="V134" s="281">
        <f>IF(C134="",NA(),MATCH($B134&amp;$C134,'Smelter Look-up'!$J:$J,0))</f>
        <v>200</v>
      </c>
      <c r="W134" s="282"/>
      <c r="X134" s="282">
        <f t="shared" si="7"/>
        <v>0</v>
      </c>
      <c r="Y134" s="282"/>
      <c r="Z134" s="282"/>
      <c r="AB134" s="284" t="str">
        <f t="shared" si="8"/>
        <v>GoldSamwon Metals Corp.</v>
      </c>
    </row>
    <row r="135" spans="1:28" s="283" customFormat="1" ht="64.55" customHeight="1">
      <c r="A135" s="455" t="s">
        <v>826</v>
      </c>
      <c r="B135" s="451" t="s">
        <v>1263</v>
      </c>
      <c r="C135" s="454" t="s">
        <v>2703</v>
      </c>
      <c r="D135" s="451"/>
      <c r="E135" s="451" t="s">
        <v>1249</v>
      </c>
      <c r="F135" s="451" t="s">
        <v>826</v>
      </c>
      <c r="G135" s="451" t="s">
        <v>15434</v>
      </c>
      <c r="H135" s="452">
        <v>0</v>
      </c>
      <c r="I135" s="453" t="s">
        <v>1926</v>
      </c>
      <c r="J135" s="453" t="s">
        <v>9993</v>
      </c>
      <c r="K135" s="240"/>
      <c r="L135" s="240"/>
      <c r="M135" s="240"/>
      <c r="N135" s="240"/>
      <c r="O135" s="240"/>
      <c r="P135" s="239"/>
      <c r="Q135" s="241"/>
      <c r="R135" s="236" t="str">
        <f ca="1">IF(ISERROR($V135),"",OFFSET('Smelter Look-up'!$C$4,$V135-4,0)&amp;"")</f>
        <v>Schone Edelmetaal B.V.</v>
      </c>
      <c r="S135" s="250" t="str">
        <f t="shared" ca="1" si="6"/>
        <v>NL</v>
      </c>
      <c r="T135" s="250" t="str">
        <f ca="1">IF(B135="","",IF(ISERROR(MATCH($J135,SorP!$B$1:$B$6230,0)),"",INDIRECT("'SorP'!$A$"&amp;MATCH($J135,SorP!$B$1:$B$6230,0))))</f>
        <v>NL-NH</v>
      </c>
      <c r="U135" s="280"/>
      <c r="V135" s="281">
        <f>IF(C135="",NA(),MATCH($B135&amp;$C135,'Smelter Look-up'!$J:$J,0))</f>
        <v>202</v>
      </c>
      <c r="W135" s="282"/>
      <c r="X135" s="282">
        <f t="shared" si="7"/>
        <v>0</v>
      </c>
      <c r="Y135" s="282"/>
      <c r="Z135" s="282"/>
      <c r="AB135" s="284" t="str">
        <f t="shared" si="8"/>
        <v>GoldSchone Edelmetaal B.V.</v>
      </c>
    </row>
    <row r="136" spans="1:28" s="283" customFormat="1" ht="64.55" customHeight="1">
      <c r="A136" s="455" t="s">
        <v>827</v>
      </c>
      <c r="B136" s="451" t="s">
        <v>1263</v>
      </c>
      <c r="C136" s="454" t="s">
        <v>13600</v>
      </c>
      <c r="D136" s="451"/>
      <c r="E136" s="451" t="s">
        <v>1235</v>
      </c>
      <c r="F136" s="451" t="s">
        <v>827</v>
      </c>
      <c r="G136" s="451" t="s">
        <v>15434</v>
      </c>
      <c r="H136" s="452">
        <v>0</v>
      </c>
      <c r="I136" s="453" t="s">
        <v>1927</v>
      </c>
      <c r="J136" s="453" t="s">
        <v>5531</v>
      </c>
      <c r="K136" s="240"/>
      <c r="L136" s="240"/>
      <c r="M136" s="240"/>
      <c r="N136" s="240"/>
      <c r="O136" s="240"/>
      <c r="P136" s="239"/>
      <c r="Q136" s="241"/>
      <c r="R136" s="236" t="str">
        <f ca="1">IF(ISERROR($V136),"",OFFSET('Smelter Look-up'!$C$4,$V136-4,0)&amp;"")</f>
        <v>SEMPSA Joyeria Plateria S.A.</v>
      </c>
      <c r="S136" s="250" t="str">
        <f t="shared" ca="1" si="6"/>
        <v>ES</v>
      </c>
      <c r="T136" s="250" t="str">
        <f ca="1">IF(B136="","",IF(ISERROR(MATCH($J136,SorP!$B$1:$B$6230,0)),"",INDIRECT("'SorP'!$A$"&amp;MATCH($J136,SorP!$B$1:$B$6230,0))))</f>
        <v>ES-MD</v>
      </c>
      <c r="U136" s="280"/>
      <c r="V136" s="281">
        <f>IF(C136="",NA(),MATCH($B136&amp;$C136,'Smelter Look-up'!$J:$J,0))</f>
        <v>204</v>
      </c>
      <c r="W136" s="282"/>
      <c r="X136" s="282">
        <f t="shared" si="7"/>
        <v>0</v>
      </c>
      <c r="Y136" s="282"/>
      <c r="Z136" s="282"/>
      <c r="AB136" s="284" t="str">
        <f t="shared" si="8"/>
        <v>GoldSEMPSA Joyeria Plateria S.A.</v>
      </c>
    </row>
    <row r="137" spans="1:28" s="283" customFormat="1" ht="51.65" customHeight="1">
      <c r="A137" s="455" t="s">
        <v>15463</v>
      </c>
      <c r="B137" s="451" t="s">
        <v>1263</v>
      </c>
      <c r="C137" s="454" t="s">
        <v>15464</v>
      </c>
      <c r="D137" s="451"/>
      <c r="E137" s="451" t="s">
        <v>3153</v>
      </c>
      <c r="F137" s="451" t="s">
        <v>15463</v>
      </c>
      <c r="G137" s="451" t="s">
        <v>15434</v>
      </c>
      <c r="H137" s="452">
        <v>0</v>
      </c>
      <c r="I137" s="453" t="s">
        <v>15465</v>
      </c>
      <c r="J137" s="453" t="s">
        <v>1887</v>
      </c>
      <c r="K137" s="240"/>
      <c r="L137" s="240"/>
      <c r="M137" s="240"/>
      <c r="N137" s="240"/>
      <c r="O137" s="240"/>
      <c r="P137" s="239"/>
      <c r="Q137" s="241"/>
      <c r="R137" s="236" t="str">
        <f ca="1">IF(ISERROR($V137),"",OFFSET('Smelter Look-up'!$C$4,$V137-4,0)&amp;"")</f>
        <v/>
      </c>
      <c r="S137" s="250" t="str">
        <f t="shared" ca="1" si="6"/>
        <v>US</v>
      </c>
      <c r="T137" s="250" t="str">
        <f ca="1">IF(B137="","",IF(ISERROR(MATCH($J137,SorP!$B$1:$B$6230,0)),"",INDIRECT("'SorP'!$A$"&amp;MATCH($J137,SorP!$B$1:$B$6230,0))))</f>
        <v>US-NY</v>
      </c>
      <c r="U137" s="280"/>
      <c r="V137" s="281" t="e">
        <f>IF(C137="",NA(),MATCH($B137&amp;$C137,'Smelter Look-up'!$J:$J,0))</f>
        <v>#N/A</v>
      </c>
      <c r="W137" s="282"/>
      <c r="X137" s="282">
        <f t="shared" si="7"/>
        <v>0</v>
      </c>
      <c r="Y137" s="282"/>
      <c r="Z137" s="282"/>
      <c r="AB137" s="284" t="str">
        <f t="shared" si="8"/>
        <v>GoldSo Accurate Group, Inc.</v>
      </c>
    </row>
    <row r="138" spans="1:28" s="283" customFormat="1" ht="64.55" customHeight="1">
      <c r="A138" s="455" t="s">
        <v>829</v>
      </c>
      <c r="B138" s="451" t="s">
        <v>1263</v>
      </c>
      <c r="C138" s="454" t="s">
        <v>1042</v>
      </c>
      <c r="D138" s="451"/>
      <c r="E138" s="451" t="s">
        <v>1011</v>
      </c>
      <c r="F138" s="451" t="s">
        <v>829</v>
      </c>
      <c r="G138" s="451" t="s">
        <v>15434</v>
      </c>
      <c r="H138" s="452">
        <v>0</v>
      </c>
      <c r="I138" s="453" t="s">
        <v>1937</v>
      </c>
      <c r="J138" s="453" t="s">
        <v>11107</v>
      </c>
      <c r="K138" s="240"/>
      <c r="L138" s="240"/>
      <c r="M138" s="240"/>
      <c r="N138" s="240"/>
      <c r="O138" s="240"/>
      <c r="P138" s="239"/>
      <c r="Q138" s="241"/>
      <c r="R138" s="236" t="str">
        <f ca="1">IF(ISERROR($V138),"",OFFSET('Smelter Look-up'!$C$4,$V138-4,0)&amp;"")</f>
        <v>SOE Shyolkovsky Factory of Secondary Precious Metals</v>
      </c>
      <c r="S138" s="250" t="str">
        <f t="shared" ca="1" si="6"/>
        <v>RU</v>
      </c>
      <c r="T138" s="250" t="str">
        <f ca="1">IF(B138="","",IF(ISERROR(MATCH($J138,SorP!$B$1:$B$6230,0)),"",INDIRECT("'SorP'!$A$"&amp;MATCH($J138,SorP!$B$1:$B$6230,0))))</f>
        <v>RU-MOS</v>
      </c>
      <c r="U138" s="280"/>
      <c r="V138" s="281">
        <f>IF(C138="",NA(),MATCH($B138&amp;$C138,'Smelter Look-up'!$J:$J,0))</f>
        <v>220</v>
      </c>
      <c r="W138" s="282"/>
      <c r="X138" s="282">
        <f t="shared" si="7"/>
        <v>0</v>
      </c>
      <c r="Y138" s="282"/>
      <c r="Z138" s="282"/>
      <c r="AB138" s="284" t="str">
        <f t="shared" si="8"/>
        <v>GoldSOE Shyolkovsky Factory of Secondary Precious Metals</v>
      </c>
    </row>
    <row r="139" spans="1:28" s="283" customFormat="1" ht="90.35" customHeight="1">
      <c r="A139" s="455" t="s">
        <v>907</v>
      </c>
      <c r="B139" s="451" t="s">
        <v>1264</v>
      </c>
      <c r="C139" s="454" t="s">
        <v>2625</v>
      </c>
      <c r="D139" s="451"/>
      <c r="E139" s="451" t="s">
        <v>1228</v>
      </c>
      <c r="F139" s="451" t="s">
        <v>907</v>
      </c>
      <c r="G139" s="451" t="s">
        <v>15434</v>
      </c>
      <c r="H139" s="452">
        <v>0</v>
      </c>
      <c r="I139" s="453" t="s">
        <v>2102</v>
      </c>
      <c r="J139" s="453" t="s">
        <v>1954</v>
      </c>
      <c r="K139" s="240"/>
      <c r="L139" s="240"/>
      <c r="M139" s="240"/>
      <c r="N139" s="240"/>
      <c r="O139" s="240"/>
      <c r="P139" s="239"/>
      <c r="Q139" s="241"/>
      <c r="R139" s="236" t="str">
        <f ca="1">IF(ISERROR($V139),"",OFFSET('Smelter Look-up'!$C$4,$V139-4,0)&amp;"")</f>
        <v>Soft Metais Ltda.</v>
      </c>
      <c r="S139" s="250" t="str">
        <f t="shared" ca="1" si="6"/>
        <v>BR</v>
      </c>
      <c r="T139" s="250" t="str">
        <f ca="1">IF(B139="","",IF(ISERROR(MATCH($J139,SorP!$B$1:$B$6230,0)),"",INDIRECT("'SorP'!$A$"&amp;MATCH($J139,SorP!$B$1:$B$6230,0))))</f>
        <v>BR-SP</v>
      </c>
      <c r="U139" s="280"/>
      <c r="V139" s="281">
        <f>IF(C139="",NA(),MATCH($B139&amp;$C139,'Smelter Look-up'!$J:$J,0))</f>
        <v>479</v>
      </c>
      <c r="W139" s="282"/>
      <c r="X139" s="282">
        <f t="shared" si="7"/>
        <v>0</v>
      </c>
      <c r="Y139" s="282"/>
      <c r="Z139" s="282"/>
      <c r="AB139" s="284" t="str">
        <f t="shared" si="8"/>
        <v>TinSoft Metais Ltda.</v>
      </c>
    </row>
    <row r="140" spans="1:28" s="283" customFormat="1" ht="77.45" customHeight="1">
      <c r="A140" s="455" t="s">
        <v>831</v>
      </c>
      <c r="B140" s="451" t="s">
        <v>1263</v>
      </c>
      <c r="C140" s="454" t="s">
        <v>66</v>
      </c>
      <c r="D140" s="451"/>
      <c r="E140" s="451" t="s">
        <v>1241</v>
      </c>
      <c r="F140" s="451" t="s">
        <v>831</v>
      </c>
      <c r="G140" s="451" t="s">
        <v>15434</v>
      </c>
      <c r="H140" s="452">
        <v>0</v>
      </c>
      <c r="I140" s="453" t="s">
        <v>1939</v>
      </c>
      <c r="J140" s="453" t="s">
        <v>2702</v>
      </c>
      <c r="K140" s="240"/>
      <c r="L140" s="240"/>
      <c r="M140" s="240"/>
      <c r="N140" s="240"/>
      <c r="O140" s="240"/>
      <c r="P140" s="239"/>
      <c r="Q140" s="241"/>
      <c r="R140" s="236" t="str">
        <f ca="1">IF(ISERROR($V140),"",OFFSET('Smelter Look-up'!$C$4,$V140-4,0)&amp;"")</f>
        <v>Sumitomo Metal Mining Co., Ltd.</v>
      </c>
      <c r="S140" s="250" t="str">
        <f t="shared" ca="1" si="6"/>
        <v>JP</v>
      </c>
      <c r="T140" s="250" t="str">
        <f ca="1">IF(B140="","",IF(ISERROR(MATCH($J140,SorP!$B$1:$B$6230,0)),"",INDIRECT("'SorP'!$A$"&amp;MATCH($J140,SorP!$B$1:$B$6230,0))))</f>
        <v>JP-38</v>
      </c>
      <c r="U140" s="280"/>
      <c r="V140" s="281">
        <f>IF(C140="",NA(),MATCH($B140&amp;$C140,'Smelter Look-up'!$J:$J,0))</f>
        <v>227</v>
      </c>
      <c r="W140" s="282"/>
      <c r="X140" s="282">
        <f t="shared" si="7"/>
        <v>0</v>
      </c>
      <c r="Y140" s="282"/>
      <c r="Z140" s="282"/>
      <c r="AB140" s="284" t="str">
        <f t="shared" si="8"/>
        <v>GoldSumitomo Metal Mining Co., Ltd.</v>
      </c>
    </row>
    <row r="141" spans="1:28" s="283" customFormat="1" ht="64.55" customHeight="1">
      <c r="A141" s="455" t="s">
        <v>832</v>
      </c>
      <c r="B141" s="451" t="s">
        <v>1263</v>
      </c>
      <c r="C141" s="454" t="s">
        <v>1374</v>
      </c>
      <c r="D141" s="451"/>
      <c r="E141" s="451" t="s">
        <v>1241</v>
      </c>
      <c r="F141" s="451" t="s">
        <v>832</v>
      </c>
      <c r="G141" s="451" t="s">
        <v>15434</v>
      </c>
      <c r="H141" s="452">
        <v>0</v>
      </c>
      <c r="I141" s="453" t="s">
        <v>1941</v>
      </c>
      <c r="J141" s="453" t="s">
        <v>1942</v>
      </c>
      <c r="K141" s="240"/>
      <c r="L141" s="240"/>
      <c r="M141" s="240"/>
      <c r="N141" s="240"/>
      <c r="O141" s="240"/>
      <c r="P141" s="239"/>
      <c r="Q141" s="241"/>
      <c r="R141" s="236" t="str">
        <f ca="1">IF(ISERROR($V141),"",OFFSET('Smelter Look-up'!$C$4,$V141-4,0)&amp;"")</f>
        <v>Tanaka Kikinzoku Kogyo K.K.</v>
      </c>
      <c r="S141" s="250" t="str">
        <f t="shared" ca="1" si="6"/>
        <v>JP</v>
      </c>
      <c r="T141" s="250" t="str">
        <f ca="1">IF(B141="","",IF(ISERROR(MATCH($J141,SorP!$B$1:$B$6230,0)),"",INDIRECT("'SorP'!$A$"&amp;MATCH($J141,SorP!$B$1:$B$6230,0))))</f>
        <v>JP-14</v>
      </c>
      <c r="U141" s="280"/>
      <c r="V141" s="281">
        <f>IF(C141="",NA(),MATCH($B141&amp;$C141,'Smelter Look-up'!$J:$J,0))</f>
        <v>239</v>
      </c>
      <c r="W141" s="282"/>
      <c r="X141" s="282">
        <f t="shared" si="7"/>
        <v>0</v>
      </c>
      <c r="Y141" s="282"/>
      <c r="Z141" s="282"/>
      <c r="AB141" s="284" t="str">
        <f t="shared" si="8"/>
        <v>GoldTanaka Kikinzoku Kogyo K.K.</v>
      </c>
    </row>
    <row r="142" spans="1:28" s="283" customFormat="1" ht="116.15" customHeight="1">
      <c r="A142" s="455" t="s">
        <v>2107</v>
      </c>
      <c r="B142" s="451" t="s">
        <v>1264</v>
      </c>
      <c r="C142" s="454" t="s">
        <v>2106</v>
      </c>
      <c r="D142" s="451"/>
      <c r="E142" s="451" t="s">
        <v>1232</v>
      </c>
      <c r="F142" s="451" t="s">
        <v>2107</v>
      </c>
      <c r="G142" s="451" t="s">
        <v>15434</v>
      </c>
      <c r="H142" s="452">
        <v>0</v>
      </c>
      <c r="I142" s="453" t="s">
        <v>3170</v>
      </c>
      <c r="J142" s="453" t="s">
        <v>1830</v>
      </c>
      <c r="K142" s="240"/>
      <c r="L142" s="240"/>
      <c r="M142" s="240"/>
      <c r="N142" s="240"/>
      <c r="O142" s="240"/>
      <c r="P142" s="239"/>
      <c r="Q142" s="241"/>
      <c r="R142" s="236" t="str">
        <f ca="1">IF(ISERROR($V142),"",OFFSET('Smelter Look-up'!$C$4,$V142-4,0)&amp;"")</f>
        <v>Gejiu Yunxin Nonferrous Electrolysis Co., Ltd.</v>
      </c>
      <c r="S142" s="250" t="str">
        <f t="shared" ca="1" si="6"/>
        <v>CN</v>
      </c>
      <c r="T142" s="250" t="str">
        <f ca="1">IF(B142="","",IF(ISERROR(MATCH($J142,SorP!$B$1:$B$6230,0)),"",INDIRECT("'SorP'!$A$"&amp;MATCH($J142,SorP!$B$1:$B$6230,0))))</f>
        <v>CN-53</v>
      </c>
      <c r="U142" s="280"/>
      <c r="V142" s="281">
        <f>IF(C142="",NA(),MATCH($B142&amp;$C142,'Smelter Look-up'!$J:$J,0))</f>
        <v>393</v>
      </c>
      <c r="W142" s="282"/>
      <c r="X142" s="282">
        <f t="shared" si="7"/>
        <v>0</v>
      </c>
      <c r="Y142" s="282"/>
      <c r="Z142" s="282"/>
      <c r="AB142" s="284" t="str">
        <f t="shared" si="8"/>
        <v>TinGejiu Yunxin Nonferrous Electrolysis Co., Ltd.</v>
      </c>
    </row>
    <row r="143" spans="1:28" s="283" customFormat="1" ht="64.55" customHeight="1">
      <c r="A143" s="455" t="s">
        <v>833</v>
      </c>
      <c r="B143" s="451" t="s">
        <v>1263</v>
      </c>
      <c r="C143" s="454" t="s">
        <v>2709</v>
      </c>
      <c r="D143" s="451"/>
      <c r="E143" s="451" t="s">
        <v>1232</v>
      </c>
      <c r="F143" s="451" t="s">
        <v>833</v>
      </c>
      <c r="G143" s="451" t="s">
        <v>15434</v>
      </c>
      <c r="H143" s="452">
        <v>0</v>
      </c>
      <c r="I143" s="453" t="s">
        <v>1935</v>
      </c>
      <c r="J143" s="453" t="s">
        <v>1936</v>
      </c>
      <c r="K143" s="240"/>
      <c r="L143" s="240"/>
      <c r="M143" s="240"/>
      <c r="N143" s="240"/>
      <c r="O143" s="240"/>
      <c r="P143" s="239"/>
      <c r="Q143" s="241"/>
      <c r="R143" s="236" t="str">
        <f ca="1">IF(ISERROR($V143),"",OFFSET('Smelter Look-up'!$C$4,$V143-4,0)&amp;"")</f>
        <v>Great Wall Precious Metals Co., Ltd. of CBPM</v>
      </c>
      <c r="S143" s="250" t="str">
        <f t="shared" ca="1" si="6"/>
        <v>CN</v>
      </c>
      <c r="T143" s="250" t="str">
        <f ca="1">IF(B143="","",IF(ISERROR(MATCH($J143,SorP!$B$1:$B$6230,0)),"",INDIRECT("'SorP'!$A$"&amp;MATCH($J143,SorP!$B$1:$B$6230,0))))</f>
        <v>CN-51</v>
      </c>
      <c r="U143" s="280"/>
      <c r="V143" s="281">
        <f>IF(C143="",NA(),MATCH($B143&amp;$C143,'Smelter Look-up'!$J:$J,0))</f>
        <v>75</v>
      </c>
      <c r="W143" s="282"/>
      <c r="X143" s="282">
        <f t="shared" si="7"/>
        <v>0</v>
      </c>
      <c r="Y143" s="282"/>
      <c r="Z143" s="282"/>
      <c r="AB143" s="284" t="str">
        <f t="shared" si="8"/>
        <v>GoldGreat Wall Precious Metals Co., Ltd. of CBPM</v>
      </c>
    </row>
    <row r="144" spans="1:28" s="283" customFormat="1" ht="25.85" customHeight="1">
      <c r="A144" s="455" t="s">
        <v>834</v>
      </c>
      <c r="B144" s="451" t="s">
        <v>1263</v>
      </c>
      <c r="C144" s="454" t="s">
        <v>2626</v>
      </c>
      <c r="D144" s="451"/>
      <c r="E144" s="451" t="s">
        <v>1232</v>
      </c>
      <c r="F144" s="451" t="s">
        <v>834</v>
      </c>
      <c r="G144" s="451" t="s">
        <v>15434</v>
      </c>
      <c r="H144" s="452">
        <v>0</v>
      </c>
      <c r="I144" s="453" t="s">
        <v>1931</v>
      </c>
      <c r="J144" s="453" t="s">
        <v>1914</v>
      </c>
      <c r="K144" s="240"/>
      <c r="L144" s="240"/>
      <c r="M144" s="240"/>
      <c r="N144" s="240"/>
      <c r="O144" s="240"/>
      <c r="P144" s="239"/>
      <c r="Q144" s="241"/>
      <c r="R144" s="236" t="str">
        <f ca="1">IF(ISERROR($V144),"",OFFSET('Smelter Look-up'!$C$4,$V144-4,0)&amp;"")</f>
        <v>The Refinery of Shandong Gold Mining Co., Ltd.</v>
      </c>
      <c r="S144" s="250" t="str">
        <f t="shared" ca="1" si="6"/>
        <v>CN</v>
      </c>
      <c r="T144" s="250" t="str">
        <f ca="1">IF(B144="","",IF(ISERROR(MATCH($J144,SorP!$B$1:$B$6230,0)),"",INDIRECT("'SorP'!$A$"&amp;MATCH($J144,SorP!$B$1:$B$6230,0))))</f>
        <v>CN-37</v>
      </c>
      <c r="U144" s="280"/>
      <c r="V144" s="281">
        <f>IF(C144="",NA(),MATCH($B144&amp;$C144,'Smelter Look-up'!$J:$J,0))</f>
        <v>243</v>
      </c>
      <c r="W144" s="282"/>
      <c r="X144" s="282">
        <f t="shared" si="7"/>
        <v>0</v>
      </c>
      <c r="Y144" s="282"/>
      <c r="Z144" s="282"/>
      <c r="AB144" s="284" t="str">
        <f t="shared" si="8"/>
        <v>GoldThe Refinery of Shandong Gold Mining Co., Ltd.</v>
      </c>
    </row>
    <row r="145" spans="1:28" s="283" customFormat="1" ht="90.35" customHeight="1">
      <c r="A145" s="455" t="s">
        <v>835</v>
      </c>
      <c r="B145" s="451" t="s">
        <v>1263</v>
      </c>
      <c r="C145" s="454" t="s">
        <v>2627</v>
      </c>
      <c r="D145" s="451"/>
      <c r="E145" s="451" t="s">
        <v>1241</v>
      </c>
      <c r="F145" s="451" t="s">
        <v>835</v>
      </c>
      <c r="G145" s="451" t="s">
        <v>15434</v>
      </c>
      <c r="H145" s="452">
        <v>0</v>
      </c>
      <c r="I145" s="453" t="s">
        <v>1947</v>
      </c>
      <c r="J145" s="453" t="s">
        <v>1844</v>
      </c>
      <c r="K145" s="240"/>
      <c r="L145" s="240"/>
      <c r="M145" s="240"/>
      <c r="N145" s="240"/>
      <c r="O145" s="240"/>
      <c r="P145" s="239"/>
      <c r="Q145" s="241"/>
      <c r="R145" s="236" t="str">
        <f ca="1">IF(ISERROR($V145),"",OFFSET('Smelter Look-up'!$C$4,$V145-4,0)&amp;"")</f>
        <v>Tokuriki Honten Co., Ltd.</v>
      </c>
      <c r="S145" s="250" t="str">
        <f t="shared" ca="1" si="6"/>
        <v>JP</v>
      </c>
      <c r="T145" s="250" t="str">
        <f ca="1">IF(B145="","",IF(ISERROR(MATCH($J145,SorP!$B$1:$B$6230,0)),"",INDIRECT("'SorP'!$A$"&amp;MATCH($J145,SorP!$B$1:$B$6230,0))))</f>
        <v>JP-11</v>
      </c>
      <c r="U145" s="280"/>
      <c r="V145" s="281">
        <f>IF(C145="",NA(),MATCH($B145&amp;$C145,'Smelter Look-up'!$J:$J,0))</f>
        <v>244</v>
      </c>
      <c r="W145" s="282"/>
      <c r="X145" s="282">
        <f t="shared" si="7"/>
        <v>0</v>
      </c>
      <c r="Y145" s="282"/>
      <c r="Z145" s="282"/>
      <c r="AB145" s="284" t="str">
        <f t="shared" si="8"/>
        <v>GoldTokuriki Honten Co., Ltd.</v>
      </c>
    </row>
    <row r="146" spans="1:28" s="283" customFormat="1" ht="51.65" customHeight="1">
      <c r="A146" s="455" t="s">
        <v>836</v>
      </c>
      <c r="B146" s="451" t="s">
        <v>1263</v>
      </c>
      <c r="C146" s="454" t="s">
        <v>2679</v>
      </c>
      <c r="D146" s="451"/>
      <c r="E146" s="451" t="s">
        <v>1232</v>
      </c>
      <c r="F146" s="451" t="s">
        <v>836</v>
      </c>
      <c r="G146" s="451" t="s">
        <v>15434</v>
      </c>
      <c r="H146" s="452">
        <v>0</v>
      </c>
      <c r="I146" s="453" t="s">
        <v>1948</v>
      </c>
      <c r="J146" s="453" t="s">
        <v>1949</v>
      </c>
      <c r="K146" s="240"/>
      <c r="L146" s="240"/>
      <c r="M146" s="240"/>
      <c r="N146" s="240"/>
      <c r="O146" s="240"/>
      <c r="P146" s="239"/>
      <c r="Q146" s="241"/>
      <c r="R146" s="236" t="str">
        <f ca="1">IF(ISERROR($V146),"",OFFSET('Smelter Look-up'!$C$4,$V146-4,0)&amp;"")</f>
        <v>Tongling Nonferrous Metals Group Co., Ltd.</v>
      </c>
      <c r="S146" s="250" t="str">
        <f t="shared" ca="1" si="6"/>
        <v>CN</v>
      </c>
      <c r="T146" s="250" t="str">
        <f ca="1">IF(B146="","",IF(ISERROR(MATCH($J146,SorP!$B$1:$B$6230,0)),"",INDIRECT("'SorP'!$A$"&amp;MATCH($J146,SorP!$B$1:$B$6230,0))))</f>
        <v>CN-34</v>
      </c>
      <c r="U146" s="280"/>
      <c r="V146" s="281">
        <f>IF(C146="",NA(),MATCH($B146&amp;$C146,'Smelter Look-up'!$J:$J,0))</f>
        <v>245</v>
      </c>
      <c r="W146" s="282"/>
      <c r="X146" s="282">
        <f t="shared" si="7"/>
        <v>0</v>
      </c>
      <c r="Y146" s="282"/>
      <c r="Z146" s="282"/>
      <c r="AB146" s="284" t="str">
        <f t="shared" si="8"/>
        <v>GoldTongling Nonferrous Metals Group Co., Ltd.</v>
      </c>
    </row>
    <row r="147" spans="1:28" s="283" customFormat="1" ht="25.85" customHeight="1">
      <c r="A147" s="455" t="s">
        <v>837</v>
      </c>
      <c r="B147" s="451" t="s">
        <v>1263</v>
      </c>
      <c r="C147" s="454" t="s">
        <v>700</v>
      </c>
      <c r="D147" s="451"/>
      <c r="E147" s="451" t="s">
        <v>1244</v>
      </c>
      <c r="F147" s="451" t="s">
        <v>837</v>
      </c>
      <c r="G147" s="451" t="s">
        <v>15434</v>
      </c>
      <c r="H147" s="452">
        <v>0</v>
      </c>
      <c r="I147" s="453" t="s">
        <v>1952</v>
      </c>
      <c r="J147" s="453" t="s">
        <v>15447</v>
      </c>
      <c r="K147" s="240"/>
      <c r="L147" s="240"/>
      <c r="M147" s="240"/>
      <c r="N147" s="240"/>
      <c r="O147" s="240"/>
      <c r="P147" s="239"/>
      <c r="Q147" s="241"/>
      <c r="R147" s="236" t="str">
        <f ca="1">IF(ISERROR($V147),"",OFFSET('Smelter Look-up'!$C$4,$V147-4,0)&amp;"")</f>
        <v>Torecom</v>
      </c>
      <c r="S147" s="250" t="str">
        <f t="shared" ca="1" si="6"/>
        <v>KR</v>
      </c>
      <c r="T147" s="250" t="str">
        <f ca="1">IF(B147="","",IF(ISERROR(MATCH($J147,SorP!$B$1:$B$6230,0)),"",INDIRECT("'SorP'!$A$"&amp;MATCH($J147,SorP!$B$1:$B$6230,0))))</f>
        <v/>
      </c>
      <c r="U147" s="280"/>
      <c r="V147" s="281">
        <f>IF(C147="",NA(),MATCH($B147&amp;$C147,'Smelter Look-up'!$J:$J,0))</f>
        <v>249</v>
      </c>
      <c r="W147" s="282"/>
      <c r="X147" s="282">
        <f t="shared" si="7"/>
        <v>0</v>
      </c>
      <c r="Y147" s="282"/>
      <c r="Z147" s="282"/>
      <c r="AB147" s="284" t="str">
        <f t="shared" si="8"/>
        <v>GoldTorecom</v>
      </c>
    </row>
    <row r="148" spans="1:28" s="283" customFormat="1" ht="51.65" customHeight="1">
      <c r="A148" s="455" t="s">
        <v>838</v>
      </c>
      <c r="B148" s="451" t="s">
        <v>1263</v>
      </c>
      <c r="C148" s="454" t="s">
        <v>2628</v>
      </c>
      <c r="D148" s="451"/>
      <c r="E148" s="451" t="s">
        <v>1228</v>
      </c>
      <c r="F148" s="451" t="s">
        <v>838</v>
      </c>
      <c r="G148" s="451" t="s">
        <v>15434</v>
      </c>
      <c r="H148" s="452">
        <v>0</v>
      </c>
      <c r="I148" s="453" t="s">
        <v>1953</v>
      </c>
      <c r="J148" s="453" t="s">
        <v>1954</v>
      </c>
      <c r="K148" s="240"/>
      <c r="L148" s="240"/>
      <c r="M148" s="240"/>
      <c r="N148" s="240"/>
      <c r="O148" s="240"/>
      <c r="P148" s="239"/>
      <c r="Q148" s="241"/>
      <c r="R148" s="236" t="str">
        <f ca="1">IF(ISERROR($V148),"",OFFSET('Smelter Look-up'!$C$4,$V148-4,0)&amp;"")</f>
        <v>Umicore Brasil Ltda.</v>
      </c>
      <c r="S148" s="250" t="str">
        <f t="shared" ca="1" si="6"/>
        <v>BR</v>
      </c>
      <c r="T148" s="250" t="str">
        <f ca="1">IF(B148="","",IF(ISERROR(MATCH($J148,SorP!$B$1:$B$6230,0)),"",INDIRECT("'SorP'!$A$"&amp;MATCH($J148,SorP!$B$1:$B$6230,0))))</f>
        <v>BR-SP</v>
      </c>
      <c r="U148" s="280"/>
      <c r="V148" s="281">
        <f>IF(C148="",NA(),MATCH($B148&amp;$C148,'Smelter Look-up'!$J:$J,0))</f>
        <v>251</v>
      </c>
      <c r="W148" s="282"/>
      <c r="X148" s="282">
        <f t="shared" si="7"/>
        <v>0</v>
      </c>
      <c r="Y148" s="282"/>
      <c r="Z148" s="282"/>
      <c r="AB148" s="284" t="str">
        <f t="shared" si="8"/>
        <v>GoldUmicore Brasil Ltda.</v>
      </c>
    </row>
    <row r="149" spans="1:28" s="283" customFormat="1" ht="64.55" customHeight="1">
      <c r="A149" s="455" t="s">
        <v>841</v>
      </c>
      <c r="B149" s="451" t="s">
        <v>1263</v>
      </c>
      <c r="C149" s="454" t="s">
        <v>3019</v>
      </c>
      <c r="D149" s="451"/>
      <c r="E149" s="451" t="s">
        <v>1230</v>
      </c>
      <c r="F149" s="451" t="s">
        <v>841</v>
      </c>
      <c r="G149" s="451" t="s">
        <v>15434</v>
      </c>
      <c r="H149" s="452">
        <v>0</v>
      </c>
      <c r="I149" s="453" t="s">
        <v>1958</v>
      </c>
      <c r="J149" s="453" t="s">
        <v>1811</v>
      </c>
      <c r="K149" s="240"/>
      <c r="L149" s="240"/>
      <c r="M149" s="240"/>
      <c r="N149" s="240"/>
      <c r="O149" s="240"/>
      <c r="P149" s="239"/>
      <c r="Q149" s="241"/>
      <c r="R149" s="236" t="str">
        <f ca="1">IF(ISERROR($V149),"",OFFSET('Smelter Look-up'!$C$4,$V149-4,0)&amp;"")</f>
        <v>Valcambi S.A.</v>
      </c>
      <c r="S149" s="250" t="str">
        <f t="shared" ca="1" si="6"/>
        <v>CH</v>
      </c>
      <c r="T149" s="250" t="str">
        <f ca="1">IF(B149="","",IF(ISERROR(MATCH($J149,SorP!$B$1:$B$6230,0)),"",INDIRECT("'SorP'!$A$"&amp;MATCH($J149,SorP!$B$1:$B$6230,0))))</f>
        <v>CH-TI</v>
      </c>
      <c r="U149" s="280"/>
      <c r="V149" s="281">
        <f>IF(C149="",NA(),MATCH($B149&amp;$C149,'Smelter Look-up'!$J:$J,0))</f>
        <v>257</v>
      </c>
      <c r="W149" s="282"/>
      <c r="X149" s="282">
        <f t="shared" si="7"/>
        <v>0</v>
      </c>
      <c r="Y149" s="282"/>
      <c r="Z149" s="282"/>
      <c r="AB149" s="284" t="str">
        <f t="shared" si="8"/>
        <v>GoldValcambi S.A.</v>
      </c>
    </row>
    <row r="150" spans="1:28" s="283" customFormat="1" ht="90.35" customHeight="1">
      <c r="A150" s="455" t="s">
        <v>843</v>
      </c>
      <c r="B150" s="451" t="s">
        <v>1263</v>
      </c>
      <c r="C150" s="454" t="s">
        <v>2630</v>
      </c>
      <c r="D150" s="451"/>
      <c r="E150" s="451" t="s">
        <v>1241</v>
      </c>
      <c r="F150" s="451" t="s">
        <v>843</v>
      </c>
      <c r="G150" s="451" t="s">
        <v>15434</v>
      </c>
      <c r="H150" s="452">
        <v>0</v>
      </c>
      <c r="I150" s="453" t="s">
        <v>15448</v>
      </c>
      <c r="J150" s="453" t="s">
        <v>7548</v>
      </c>
      <c r="K150" s="240"/>
      <c r="L150" s="240"/>
      <c r="M150" s="240"/>
      <c r="N150" s="240"/>
      <c r="O150" s="240"/>
      <c r="P150" s="239"/>
      <c r="Q150" s="241"/>
      <c r="R150" s="236" t="str">
        <f ca="1">IF(ISERROR($V150),"",OFFSET('Smelter Look-up'!$C$4,$V150-4,0)&amp;"")</f>
        <v>Yamakin Co., Ltd.</v>
      </c>
      <c r="S150" s="250" t="str">
        <f t="shared" ca="1" si="6"/>
        <v>JP</v>
      </c>
      <c r="T150" s="250" t="str">
        <f ca="1">IF(B150="","",IF(ISERROR(MATCH($J150,SorP!$B$1:$B$6230,0)),"",INDIRECT("'SorP'!$A$"&amp;MATCH($J150,SorP!$B$1:$B$6230,0))))</f>
        <v>JP-39</v>
      </c>
      <c r="U150" s="280"/>
      <c r="V150" s="281">
        <f>IF(C150="",NA(),MATCH($B150&amp;$C150,'Smelter Look-up'!$J:$J,0))</f>
        <v>264</v>
      </c>
      <c r="W150" s="282"/>
      <c r="X150" s="282">
        <f t="shared" si="7"/>
        <v>0</v>
      </c>
      <c r="Y150" s="282"/>
      <c r="Z150" s="282"/>
      <c r="AB150" s="284" t="str">
        <f t="shared" si="8"/>
        <v>GoldYamamoto Precious Metal Co., Ltd.</v>
      </c>
    </row>
    <row r="151" spans="1:28" s="283" customFormat="1" ht="64.55" customHeight="1">
      <c r="A151" s="455" t="s">
        <v>844</v>
      </c>
      <c r="B151" s="451" t="s">
        <v>1263</v>
      </c>
      <c r="C151" s="454" t="s">
        <v>2631</v>
      </c>
      <c r="D151" s="451"/>
      <c r="E151" s="451" t="s">
        <v>1241</v>
      </c>
      <c r="F151" s="451" t="s">
        <v>844</v>
      </c>
      <c r="G151" s="451" t="s">
        <v>15434</v>
      </c>
      <c r="H151" s="452">
        <v>0</v>
      </c>
      <c r="I151" s="453" t="s">
        <v>1965</v>
      </c>
      <c r="J151" s="453" t="s">
        <v>1942</v>
      </c>
      <c r="K151" s="240"/>
      <c r="L151" s="240"/>
      <c r="M151" s="240"/>
      <c r="N151" s="240"/>
      <c r="O151" s="240"/>
      <c r="P151" s="239"/>
      <c r="Q151" s="241"/>
      <c r="R151" s="236" t="str">
        <f ca="1">IF(ISERROR($V151),"",OFFSET('Smelter Look-up'!$C$4,$V151-4,0)&amp;"")</f>
        <v>Yokohama Metal Co., Ltd.</v>
      </c>
      <c r="S151" s="250" t="str">
        <f t="shared" ca="1" si="6"/>
        <v>JP</v>
      </c>
      <c r="T151" s="250" t="str">
        <f ca="1">IF(B151="","",IF(ISERROR(MATCH($J151,SorP!$B$1:$B$6230,0)),"",INDIRECT("'SorP'!$A$"&amp;MATCH($J151,SorP!$B$1:$B$6230,0))))</f>
        <v>JP-14</v>
      </c>
      <c r="U151" s="280"/>
      <c r="V151" s="281">
        <f>IF(C151="",NA(),MATCH($B151&amp;$C151,'Smelter Look-up'!$J:$J,0))</f>
        <v>267</v>
      </c>
      <c r="W151" s="282"/>
      <c r="X151" s="282">
        <f t="shared" si="7"/>
        <v>0</v>
      </c>
      <c r="Y151" s="282"/>
      <c r="Z151" s="282"/>
      <c r="AB151" s="284" t="str">
        <f t="shared" si="8"/>
        <v>GoldYokohama Metal Co., Ltd.</v>
      </c>
    </row>
    <row r="152" spans="1:28" s="283" customFormat="1" ht="51.65" customHeight="1">
      <c r="A152" s="455" t="s">
        <v>910</v>
      </c>
      <c r="B152" s="451" t="s">
        <v>1264</v>
      </c>
      <c r="C152" s="454" t="s">
        <v>2632</v>
      </c>
      <c r="D152" s="451"/>
      <c r="E152" s="451" t="s">
        <v>1232</v>
      </c>
      <c r="F152" s="451" t="s">
        <v>910</v>
      </c>
      <c r="G152" s="451" t="s">
        <v>15434</v>
      </c>
      <c r="H152" s="452">
        <v>0</v>
      </c>
      <c r="I152" s="453" t="s">
        <v>3170</v>
      </c>
      <c r="J152" s="453" t="s">
        <v>1830</v>
      </c>
      <c r="K152" s="240"/>
      <c r="L152" s="240"/>
      <c r="M152" s="240"/>
      <c r="N152" s="240"/>
      <c r="O152" s="240"/>
      <c r="P152" s="239"/>
      <c r="Q152" s="241"/>
      <c r="R152" s="236" t="str">
        <f ca="1">IF(ISERROR($V152),"",OFFSET('Smelter Look-up'!$C$4,$V152-4,0)&amp;"")</f>
        <v>Yunnan Chengfeng Non-ferrous Metals Co., Ltd.</v>
      </c>
      <c r="S152" s="250" t="str">
        <f t="shared" ca="1" si="6"/>
        <v>CN</v>
      </c>
      <c r="T152" s="250" t="str">
        <f ca="1">IF(B152="","",IF(ISERROR(MATCH($J152,SorP!$B$1:$B$6230,0)),"",INDIRECT("'SorP'!$A$"&amp;MATCH($J152,SorP!$B$1:$B$6230,0))))</f>
        <v>CN-53</v>
      </c>
      <c r="U152" s="280"/>
      <c r="V152" s="281">
        <f>IF(C152="",NA(),MATCH($B152&amp;$C152,'Smelter Look-up'!$J:$J,0))</f>
        <v>498</v>
      </c>
      <c r="W152" s="282"/>
      <c r="X152" s="282">
        <f t="shared" si="7"/>
        <v>0</v>
      </c>
      <c r="Y152" s="282"/>
      <c r="Z152" s="282"/>
      <c r="AB152" s="284" t="str">
        <f t="shared" si="8"/>
        <v>TinYunnan Chengfeng Non-ferrous Metals Co., Ltd.</v>
      </c>
    </row>
    <row r="153" spans="1:28" s="283" customFormat="1" ht="64.55" customHeight="1">
      <c r="A153" s="455" t="s">
        <v>846</v>
      </c>
      <c r="B153" s="451" t="s">
        <v>1263</v>
      </c>
      <c r="C153" s="454" t="s">
        <v>1471</v>
      </c>
      <c r="D153" s="451"/>
      <c r="E153" s="451" t="s">
        <v>1232</v>
      </c>
      <c r="F153" s="451" t="s">
        <v>846</v>
      </c>
      <c r="G153" s="451" t="s">
        <v>15434</v>
      </c>
      <c r="H153" s="452">
        <v>0</v>
      </c>
      <c r="I153" s="453" t="s">
        <v>1966</v>
      </c>
      <c r="J153" s="453" t="s">
        <v>1882</v>
      </c>
      <c r="K153" s="240"/>
      <c r="L153" s="240"/>
      <c r="M153" s="240"/>
      <c r="N153" s="240"/>
      <c r="O153" s="240"/>
      <c r="P153" s="239"/>
      <c r="Q153" s="241"/>
      <c r="R153" s="236" t="str">
        <f ca="1">IF(ISERROR($V153),"",OFFSET('Smelter Look-up'!$C$4,$V153-4,0)&amp;"")</f>
        <v>Zhongyuan Gold Smelter of Zhongjin Gold Corporation</v>
      </c>
      <c r="S153" s="250" t="str">
        <f t="shared" ca="1" si="6"/>
        <v>CN</v>
      </c>
      <c r="T153" s="250" t="str">
        <f ca="1">IF(B153="","",IF(ISERROR(MATCH($J153,SorP!$B$1:$B$6230,0)),"",INDIRECT("'SorP'!$A$"&amp;MATCH($J153,SorP!$B$1:$B$6230,0))))</f>
        <v>CN-41</v>
      </c>
      <c r="U153" s="280"/>
      <c r="V153" s="281">
        <f>IF(C153="",NA(),MATCH($B153&amp;$C153,'Smelter Look-up'!$J:$J,0))</f>
        <v>277</v>
      </c>
      <c r="W153" s="282"/>
      <c r="X153" s="282">
        <f t="shared" si="7"/>
        <v>0</v>
      </c>
      <c r="Y153" s="282"/>
      <c r="Z153" s="282"/>
      <c r="AB153" s="284" t="str">
        <f t="shared" si="8"/>
        <v>GoldZhongyuan Gold Smelter of Zhongjin Gold Corporation</v>
      </c>
    </row>
    <row r="154" spans="1:28" s="283" customFormat="1" ht="51.65" customHeight="1">
      <c r="A154" s="455" t="s">
        <v>847</v>
      </c>
      <c r="B154" s="451" t="s">
        <v>1263</v>
      </c>
      <c r="C154" s="454" t="s">
        <v>3251</v>
      </c>
      <c r="D154" s="451"/>
      <c r="E154" s="451" t="s">
        <v>1232</v>
      </c>
      <c r="F154" s="451" t="s">
        <v>847</v>
      </c>
      <c r="G154" s="451" t="s">
        <v>15434</v>
      </c>
      <c r="H154" s="452">
        <v>0</v>
      </c>
      <c r="I154" s="453" t="s">
        <v>1971</v>
      </c>
      <c r="J154" s="453" t="s">
        <v>1972</v>
      </c>
      <c r="K154" s="240"/>
      <c r="L154" s="240"/>
      <c r="M154" s="240"/>
      <c r="N154" s="240"/>
      <c r="O154" s="240"/>
      <c r="P154" s="239"/>
      <c r="Q154" s="241"/>
      <c r="R154" s="236" t="str">
        <f ca="1">IF(ISERROR($V154),"",OFFSET('Smelter Look-up'!$C$4,$V154-4,0)&amp;"")</f>
        <v>Gold Refinery of Zijin Mining Group Co., Ltd.</v>
      </c>
      <c r="S154" s="250" t="str">
        <f t="shared" ca="1" si="6"/>
        <v>CN</v>
      </c>
      <c r="T154" s="250" t="str">
        <f ca="1">IF(B154="","",IF(ISERROR(MATCH($J154,SorP!$B$1:$B$6230,0)),"",INDIRECT("'SorP'!$A$"&amp;MATCH($J154,SorP!$B$1:$B$6230,0))))</f>
        <v>CN-35</v>
      </c>
      <c r="U154" s="280"/>
      <c r="V154" s="281">
        <f>IF(C154="",NA(),MATCH($B154&amp;$C154,'Smelter Look-up'!$J:$J,0))</f>
        <v>73</v>
      </c>
      <c r="W154" s="282"/>
      <c r="X154" s="282">
        <f t="shared" si="7"/>
        <v>0</v>
      </c>
      <c r="Y154" s="282"/>
      <c r="Z154" s="282"/>
      <c r="AB154" s="284" t="str">
        <f t="shared" si="8"/>
        <v>GoldGold Refinery of Zijin Mining Group Co., Ltd.</v>
      </c>
    </row>
    <row r="155" spans="1:28" s="283" customFormat="1" ht="51.65" customHeight="1">
      <c r="A155" s="455" t="s">
        <v>775</v>
      </c>
      <c r="B155" s="451" t="s">
        <v>1263</v>
      </c>
      <c r="C155" s="454" t="s">
        <v>774</v>
      </c>
      <c r="D155" s="451"/>
      <c r="E155" s="451" t="s">
        <v>1232</v>
      </c>
      <c r="F155" s="451" t="s">
        <v>775</v>
      </c>
      <c r="G155" s="451" t="s">
        <v>15434</v>
      </c>
      <c r="H155" s="452">
        <v>0</v>
      </c>
      <c r="I155" s="453" t="s">
        <v>1974</v>
      </c>
      <c r="J155" s="453" t="s">
        <v>1975</v>
      </c>
      <c r="K155" s="240"/>
      <c r="L155" s="240"/>
      <c r="M155" s="240"/>
      <c r="N155" s="240"/>
      <c r="O155" s="240"/>
      <c r="P155" s="239"/>
      <c r="Q155" s="241"/>
      <c r="R155" s="236" t="str">
        <f ca="1">IF(ISERROR($V155),"",OFFSET('Smelter Look-up'!$C$4,$V155-4,0)&amp;"")</f>
        <v>Guangdong Jinding Gold Limited</v>
      </c>
      <c r="S155" s="250" t="str">
        <f t="shared" ca="1" si="6"/>
        <v>CN</v>
      </c>
      <c r="T155" s="250" t="str">
        <f ca="1">IF(B155="","",IF(ISERROR(MATCH($J155,SorP!$B$1:$B$6230,0)),"",INDIRECT("'SorP'!$A$"&amp;MATCH($J155,SorP!$B$1:$B$6230,0))))</f>
        <v>CN-44</v>
      </c>
      <c r="U155" s="280"/>
      <c r="V155" s="281">
        <f>IF(C155="",NA(),MATCH($B155&amp;$C155,'Smelter Look-up'!$J:$J,0))</f>
        <v>77</v>
      </c>
      <c r="W155" s="282"/>
      <c r="X155" s="282">
        <f t="shared" si="7"/>
        <v>0</v>
      </c>
      <c r="Y155" s="282"/>
      <c r="Z155" s="282"/>
      <c r="AB155" s="284" t="str">
        <f t="shared" si="8"/>
        <v>GoldGuangdong Jinding Gold Limited</v>
      </c>
    </row>
    <row r="156" spans="1:28" s="283" customFormat="1" ht="77.45" customHeight="1">
      <c r="A156" s="455" t="s">
        <v>1472</v>
      </c>
      <c r="B156" s="451" t="s">
        <v>1264</v>
      </c>
      <c r="C156" s="454" t="s">
        <v>3030</v>
      </c>
      <c r="D156" s="451"/>
      <c r="E156" s="451" t="s">
        <v>1228</v>
      </c>
      <c r="F156" s="451" t="s">
        <v>1472</v>
      </c>
      <c r="G156" s="451" t="s">
        <v>15434</v>
      </c>
      <c r="H156" s="452">
        <v>0</v>
      </c>
      <c r="I156" s="453" t="s">
        <v>2064</v>
      </c>
      <c r="J156" s="453" t="s">
        <v>13329</v>
      </c>
      <c r="K156" s="240"/>
      <c r="L156" s="240"/>
      <c r="M156" s="240"/>
      <c r="N156" s="240"/>
      <c r="O156" s="240"/>
      <c r="P156" s="239"/>
      <c r="Q156" s="241"/>
      <c r="R156" s="236" t="str">
        <f ca="1">IF(ISERROR($V156),"",OFFSET('Smelter Look-up'!$C$4,$V156-4,0)&amp;"")</f>
        <v>Melt Metais e Ligas S.A.</v>
      </c>
      <c r="S156" s="250" t="str">
        <f t="shared" ca="1" si="6"/>
        <v>BR</v>
      </c>
      <c r="T156" s="250" t="str">
        <f ca="1">IF(B156="","",IF(ISERROR(MATCH($J156,SorP!$B$1:$B$6230,0)),"",INDIRECT("'SorP'!$A$"&amp;MATCH($J156,SorP!$B$1:$B$6230,0))))</f>
        <v>VN-04</v>
      </c>
      <c r="U156" s="280"/>
      <c r="V156" s="281">
        <f>IF(C156="",NA(),MATCH($B156&amp;$C156,'Smelter Look-up'!$J:$J,0))</f>
        <v>419</v>
      </c>
      <c r="W156" s="282"/>
      <c r="X156" s="282">
        <f t="shared" si="7"/>
        <v>0</v>
      </c>
      <c r="Y156" s="282"/>
      <c r="Z156" s="282"/>
      <c r="AB156" s="284" t="str">
        <f t="shared" si="8"/>
        <v>TinMelt Metais e Ligas S.A.</v>
      </c>
    </row>
    <row r="157" spans="1:28" s="283" customFormat="1" ht="51.65" customHeight="1">
      <c r="A157" s="455" t="s">
        <v>1564</v>
      </c>
      <c r="B157" s="451" t="s">
        <v>1264</v>
      </c>
      <c r="C157" s="454" t="s">
        <v>1563</v>
      </c>
      <c r="D157" s="451"/>
      <c r="E157" s="451" t="s">
        <v>1238</v>
      </c>
      <c r="F157" s="451" t="s">
        <v>1564</v>
      </c>
      <c r="G157" s="451" t="s">
        <v>15434</v>
      </c>
      <c r="H157" s="452">
        <v>0</v>
      </c>
      <c r="I157" s="453" t="s">
        <v>2065</v>
      </c>
      <c r="J157" s="453" t="s">
        <v>15437</v>
      </c>
      <c r="K157" s="240"/>
      <c r="L157" s="240"/>
      <c r="M157" s="240"/>
      <c r="N157" s="240"/>
      <c r="O157" s="240"/>
      <c r="P157" s="239"/>
      <c r="Q157" s="241"/>
      <c r="R157" s="236" t="str">
        <f ca="1">IF(ISERROR($V157),"",OFFSET('Smelter Look-up'!$C$4,$V157-4,0)&amp;"")</f>
        <v>PT ATD Makmur Mandiri Jaya</v>
      </c>
      <c r="S157" s="250" t="str">
        <f t="shared" ca="1" si="6"/>
        <v>ID</v>
      </c>
      <c r="T157" s="250" t="str">
        <f ca="1">IF(B157="","",IF(ISERROR(MATCH($J157,SorP!$B$1:$B$6230,0)),"",INDIRECT("'SorP'!$A$"&amp;MATCH($J157,SorP!$B$1:$B$6230,0))))</f>
        <v/>
      </c>
      <c r="U157" s="280"/>
      <c r="V157" s="281">
        <f>IF(C157="",NA(),MATCH($B157&amp;$C157,'Smelter Look-up'!$J:$J,0))</f>
        <v>443</v>
      </c>
      <c r="W157" s="282"/>
      <c r="X157" s="282">
        <f t="shared" si="7"/>
        <v>0</v>
      </c>
      <c r="Y157" s="282"/>
      <c r="Z157" s="282"/>
      <c r="AB157" s="284" t="str">
        <f t="shared" si="8"/>
        <v>TinPT ATD Makmur Mandiri Jaya</v>
      </c>
    </row>
    <row r="158" spans="1:28" s="283" customFormat="1" ht="77.45" customHeight="1">
      <c r="A158" s="455" t="s">
        <v>1552</v>
      </c>
      <c r="B158" s="451" t="s">
        <v>1263</v>
      </c>
      <c r="C158" s="454" t="s">
        <v>1551</v>
      </c>
      <c r="D158" s="451"/>
      <c r="E158" s="451" t="s">
        <v>3152</v>
      </c>
      <c r="F158" s="451" t="s">
        <v>1552</v>
      </c>
      <c r="G158" s="451" t="s">
        <v>15434</v>
      </c>
      <c r="H158" s="452">
        <v>0</v>
      </c>
      <c r="I158" s="453" t="s">
        <v>1986</v>
      </c>
      <c r="J158" s="453" t="s">
        <v>1987</v>
      </c>
      <c r="K158" s="240"/>
      <c r="L158" s="240"/>
      <c r="M158" s="240"/>
      <c r="N158" s="240"/>
      <c r="O158" s="240"/>
      <c r="P158" s="239"/>
      <c r="Q158" s="241"/>
      <c r="R158" s="236" t="str">
        <f ca="1">IF(ISERROR($V158),"",OFFSET('Smelter Look-up'!$C$4,$V158-4,0)&amp;"")</f>
        <v>Singway Technology Co., Ltd.</v>
      </c>
      <c r="S158" s="250" t="str">
        <f t="shared" ca="1" si="6"/>
        <v>TW</v>
      </c>
      <c r="T158" s="250" t="str">
        <f ca="1">IF(B158="","",IF(ISERROR(MATCH($J158,SorP!$B$1:$B$6230,0)),"",INDIRECT("'SorP'!$A$"&amp;MATCH($J158,SorP!$B$1:$B$6230,0))))</f>
        <v>TW-TAO</v>
      </c>
      <c r="U158" s="280"/>
      <c r="V158" s="281">
        <f>IF(C158="",NA(),MATCH($B158&amp;$C158,'Smelter Look-up'!$J:$J,0))</f>
        <v>218</v>
      </c>
      <c r="W158" s="282"/>
      <c r="X158" s="282">
        <f t="shared" si="7"/>
        <v>0</v>
      </c>
      <c r="Y158" s="282"/>
      <c r="Z158" s="282"/>
      <c r="AB158" s="284" t="str">
        <f t="shared" si="8"/>
        <v>GoldSingway Technology Co., Ltd.</v>
      </c>
    </row>
    <row r="159" spans="1:28" s="283" customFormat="1" ht="51.65" customHeight="1">
      <c r="A159" s="455" t="s">
        <v>1562</v>
      </c>
      <c r="B159" s="451" t="s">
        <v>1264</v>
      </c>
      <c r="C159" s="454" t="s">
        <v>1561</v>
      </c>
      <c r="D159" s="451"/>
      <c r="E159" s="451" t="s">
        <v>1009</v>
      </c>
      <c r="F159" s="451" t="s">
        <v>1562</v>
      </c>
      <c r="G159" s="451" t="s">
        <v>15434</v>
      </c>
      <c r="H159" s="452">
        <v>0</v>
      </c>
      <c r="I159" s="453" t="s">
        <v>15449</v>
      </c>
      <c r="J159" s="453" t="s">
        <v>10579</v>
      </c>
      <c r="K159" s="240"/>
      <c r="L159" s="240"/>
      <c r="M159" s="240"/>
      <c r="N159" s="240"/>
      <c r="O159" s="240"/>
      <c r="P159" s="239"/>
      <c r="Q159" s="241"/>
      <c r="R159" s="236" t="str">
        <f ca="1">IF(ISERROR($V159),"",OFFSET('Smelter Look-up'!$C$4,$V159-4,0)&amp;"")</f>
        <v>O.M. Manufacturing Philippines, Inc.</v>
      </c>
      <c r="S159" s="250" t="str">
        <f t="shared" ca="1" si="6"/>
        <v>PH</v>
      </c>
      <c r="T159" s="250" t="str">
        <f ca="1">IF(B159="","",IF(ISERROR(MATCH($J159,SorP!$B$1:$B$6230,0)),"",INDIRECT("'SorP'!$A$"&amp;MATCH($J159,SorP!$B$1:$B$6230,0))))</f>
        <v>PH-CAV</v>
      </c>
      <c r="U159" s="280"/>
      <c r="V159" s="281">
        <f>IF(C159="",NA(),MATCH($B159&amp;$C159,'Smelter Look-up'!$J:$J,0))</f>
        <v>436</v>
      </c>
      <c r="W159" s="282"/>
      <c r="X159" s="282">
        <f t="shared" si="7"/>
        <v>0</v>
      </c>
      <c r="Y159" s="282"/>
      <c r="Z159" s="282"/>
      <c r="AB159" s="284" t="str">
        <f t="shared" si="8"/>
        <v>TinO.M. Manufacturing Philippines, Inc.</v>
      </c>
    </row>
    <row r="160" spans="1:28" s="283" customFormat="1" ht="38.75" customHeight="1">
      <c r="A160" s="455" t="s">
        <v>1566</v>
      </c>
      <c r="B160" s="451" t="s">
        <v>1264</v>
      </c>
      <c r="C160" s="454" t="s">
        <v>1565</v>
      </c>
      <c r="D160" s="451"/>
      <c r="E160" s="451" t="s">
        <v>1238</v>
      </c>
      <c r="F160" s="451" t="s">
        <v>1566</v>
      </c>
      <c r="G160" s="451" t="s">
        <v>15434</v>
      </c>
      <c r="H160" s="452">
        <v>0</v>
      </c>
      <c r="I160" s="453" t="s">
        <v>2065</v>
      </c>
      <c r="J160" s="453" t="s">
        <v>15437</v>
      </c>
      <c r="K160" s="240"/>
      <c r="L160" s="240"/>
      <c r="M160" s="240"/>
      <c r="N160" s="240"/>
      <c r="O160" s="240"/>
      <c r="P160" s="239"/>
      <c r="Q160" s="241"/>
      <c r="R160" s="236" t="str">
        <f ca="1">IF(ISERROR($V160),"",OFFSET('Smelter Look-up'!$C$4,$V160-4,0)&amp;"")</f>
        <v>PT Inti Stania Prima</v>
      </c>
      <c r="S160" s="250" t="str">
        <f t="shared" ca="1" si="6"/>
        <v>ID</v>
      </c>
      <c r="T160" s="250" t="str">
        <f ca="1">IF(B160="","",IF(ISERROR(MATCH($J160,SorP!$B$1:$B$6230,0)),"",INDIRECT("'SorP'!$A$"&amp;MATCH($J160,SorP!$B$1:$B$6230,0))))</f>
        <v/>
      </c>
      <c r="U160" s="280"/>
      <c r="V160" s="281">
        <f>IF(C160="",NA(),MATCH($B160&amp;$C160,'Smelter Look-up'!$J:$J,0))</f>
        <v>454</v>
      </c>
      <c r="W160" s="282"/>
      <c r="X160" s="282">
        <f t="shared" si="7"/>
        <v>0</v>
      </c>
      <c r="Y160" s="282"/>
      <c r="Z160" s="282"/>
      <c r="AB160" s="284" t="str">
        <f t="shared" si="8"/>
        <v>TinPT Inti Stania Prima</v>
      </c>
    </row>
    <row r="161" spans="1:28" s="283" customFormat="1" ht="38.75" customHeight="1">
      <c r="A161" s="455" t="s">
        <v>2119</v>
      </c>
      <c r="B161" s="451" t="s">
        <v>1264</v>
      </c>
      <c r="C161" s="454" t="s">
        <v>2118</v>
      </c>
      <c r="D161" s="451"/>
      <c r="E161" s="451" t="s">
        <v>1020</v>
      </c>
      <c r="F161" s="451" t="s">
        <v>2119</v>
      </c>
      <c r="G161" s="451" t="s">
        <v>15434</v>
      </c>
      <c r="H161" s="452">
        <v>0</v>
      </c>
      <c r="I161" s="453" t="s">
        <v>2120</v>
      </c>
      <c r="J161" s="453" t="s">
        <v>13279</v>
      </c>
      <c r="K161" s="240"/>
      <c r="L161" s="240"/>
      <c r="M161" s="240"/>
      <c r="N161" s="240"/>
      <c r="O161" s="240"/>
      <c r="P161" s="239"/>
      <c r="Q161" s="241"/>
      <c r="R161" s="236" t="str">
        <f ca="1">IF(ISERROR($V161),"",OFFSET('Smelter Look-up'!$C$4,$V161-4,0)&amp;"")</f>
        <v>Nghe Tinh Non-Ferrous Metals Joint Stock Company</v>
      </c>
      <c r="S161" s="250" t="str">
        <f t="shared" ca="1" si="6"/>
        <v>VN</v>
      </c>
      <c r="T161" s="250" t="str">
        <f ca="1">IF(B161="","",IF(ISERROR(MATCH($J161,SorP!$B$1:$B$6230,0)),"",INDIRECT("'SorP'!$A$"&amp;MATCH($J161,SorP!$B$1:$B$6230,0))))</f>
        <v>VN-22</v>
      </c>
      <c r="U161" s="280"/>
      <c r="V161" s="281">
        <f>IF(C161="",NA(),MATCH($B161&amp;$C161,'Smelter Look-up'!$J:$J,0))</f>
        <v>434</v>
      </c>
      <c r="W161" s="282"/>
      <c r="X161" s="282">
        <f t="shared" si="7"/>
        <v>0</v>
      </c>
      <c r="Y161" s="282"/>
      <c r="Z161" s="282"/>
      <c r="AB161" s="284" t="str">
        <f t="shared" si="8"/>
        <v>TinNghe Tinh Non-Ferrous Metals Joint Stock Company</v>
      </c>
    </row>
    <row r="162" spans="1:28" s="283" customFormat="1" ht="38.75" customHeight="1">
      <c r="A162" s="455" t="s">
        <v>2794</v>
      </c>
      <c r="B162" s="451" t="s">
        <v>1264</v>
      </c>
      <c r="C162" s="454" t="s">
        <v>2793</v>
      </c>
      <c r="D162" s="451"/>
      <c r="E162" s="451" t="s">
        <v>1238</v>
      </c>
      <c r="F162" s="451" t="s">
        <v>2794</v>
      </c>
      <c r="G162" s="451" t="s">
        <v>15434</v>
      </c>
      <c r="H162" s="452">
        <v>0</v>
      </c>
      <c r="I162" s="453" t="s">
        <v>2067</v>
      </c>
      <c r="J162" s="453" t="s">
        <v>15437</v>
      </c>
      <c r="K162" s="240"/>
      <c r="L162" s="240"/>
      <c r="M162" s="240"/>
      <c r="N162" s="240"/>
      <c r="O162" s="240"/>
      <c r="P162" s="239"/>
      <c r="Q162" s="241"/>
      <c r="R162" s="236" t="str">
        <f ca="1">IF(ISERROR($V162),"",OFFSET('Smelter Look-up'!$C$4,$V162-4,0)&amp;"")</f>
        <v>CV Dua Sekawan</v>
      </c>
      <c r="S162" s="250" t="str">
        <f t="shared" ca="1" si="6"/>
        <v>ID</v>
      </c>
      <c r="T162" s="250" t="str">
        <f ca="1">IF(B162="","",IF(ISERROR(MATCH($J162,SorP!$B$1:$B$6230,0)),"",INDIRECT("'SorP'!$A$"&amp;MATCH($J162,SorP!$B$1:$B$6230,0))))</f>
        <v/>
      </c>
      <c r="U162" s="280"/>
      <c r="V162" s="281">
        <f>IF(C162="",NA(),MATCH($B162&amp;$C162,'Smelter Look-up'!$J:$J,0))</f>
        <v>370</v>
      </c>
      <c r="W162" s="282"/>
      <c r="X162" s="282">
        <f t="shared" si="7"/>
        <v>0</v>
      </c>
      <c r="Y162" s="282"/>
      <c r="Z162" s="282"/>
      <c r="AB162" s="284" t="str">
        <f t="shared" si="8"/>
        <v>TinCV Dua Sekawan</v>
      </c>
    </row>
    <row r="163" spans="1:28" s="283" customFormat="1" ht="38.75" customHeight="1">
      <c r="A163" s="455" t="s">
        <v>2000</v>
      </c>
      <c r="B163" s="451" t="s">
        <v>1263</v>
      </c>
      <c r="C163" s="454" t="s">
        <v>2985</v>
      </c>
      <c r="D163" s="451"/>
      <c r="E163" s="451" t="s">
        <v>1244</v>
      </c>
      <c r="F163" s="451" t="s">
        <v>2000</v>
      </c>
      <c r="G163" s="451" t="s">
        <v>15434</v>
      </c>
      <c r="H163" s="452">
        <v>0</v>
      </c>
      <c r="I163" s="453" t="s">
        <v>2001</v>
      </c>
      <c r="J163" s="453" t="s">
        <v>15466</v>
      </c>
      <c r="K163" s="240"/>
      <c r="L163" s="240"/>
      <c r="M163" s="240"/>
      <c r="N163" s="240"/>
      <c r="O163" s="240"/>
      <c r="P163" s="239"/>
      <c r="Q163" s="241"/>
      <c r="R163" s="236" t="str">
        <f ca="1">IF(ISERROR($V163),"",OFFSET('Smelter Look-up'!$C$4,$V163-4,0)&amp;"")</f>
        <v>Korea Zinc Co., Ltd.</v>
      </c>
      <c r="S163" s="250" t="str">
        <f t="shared" ca="1" si="6"/>
        <v>KR</v>
      </c>
      <c r="T163" s="250" t="str">
        <f ca="1">IF(B163="","",IF(ISERROR(MATCH($J163,SorP!$B$1:$B$6230,0)),"",INDIRECT("'SorP'!$A$"&amp;MATCH($J163,SorP!$B$1:$B$6230,0))))</f>
        <v/>
      </c>
      <c r="U163" s="280"/>
      <c r="V163" s="281">
        <f>IF(C163="",NA(),MATCH($B163&amp;$C163,'Smelter Look-up'!$J:$J,0))</f>
        <v>119</v>
      </c>
      <c r="W163" s="282"/>
      <c r="X163" s="282">
        <f t="shared" si="7"/>
        <v>0</v>
      </c>
      <c r="Y163" s="282"/>
      <c r="Z163" s="282"/>
      <c r="AB163" s="284" t="str">
        <f t="shared" si="8"/>
        <v>GoldKorea Zinc Co., Ltd.</v>
      </c>
    </row>
    <row r="164" spans="1:28" s="283" customFormat="1" ht="20.399999999999999">
      <c r="A164" s="455" t="s">
        <v>2736</v>
      </c>
      <c r="B164" s="451" t="s">
        <v>1264</v>
      </c>
      <c r="C164" s="454" t="s">
        <v>2735</v>
      </c>
      <c r="D164" s="451"/>
      <c r="E164" s="451" t="s">
        <v>1238</v>
      </c>
      <c r="F164" s="451" t="s">
        <v>2736</v>
      </c>
      <c r="G164" s="451" t="s">
        <v>15434</v>
      </c>
      <c r="H164" s="452">
        <v>0</v>
      </c>
      <c r="I164" s="453" t="s">
        <v>15438</v>
      </c>
      <c r="J164" s="453" t="s">
        <v>15437</v>
      </c>
      <c r="K164" s="240"/>
      <c r="L164" s="240"/>
      <c r="M164" s="240"/>
      <c r="N164" s="240"/>
      <c r="O164" s="240"/>
      <c r="P164" s="239"/>
      <c r="Q164" s="241"/>
      <c r="R164" s="236" t="str">
        <f ca="1">IF(ISERROR($V164),"",OFFSET('Smelter Look-up'!$C$4,$V164-4,0)&amp;"")</f>
        <v>PT Sukses Inti Makmur</v>
      </c>
      <c r="S164" s="250" t="str">
        <f t="shared" ca="1" si="6"/>
        <v>ID</v>
      </c>
      <c r="T164" s="250" t="str">
        <f ca="1">IF(B164="","",IF(ISERROR(MATCH($J164,SorP!$B$1:$B$6230,0)),"",INDIRECT("'SorP'!$A$"&amp;MATCH($J164,SorP!$B$1:$B$6230,0))))</f>
        <v/>
      </c>
      <c r="U164" s="280"/>
      <c r="V164" s="281">
        <f>IF(C164="",NA(),MATCH($B164&amp;$C164,'Smelter Look-up'!$J:$J,0))</f>
        <v>466</v>
      </c>
      <c r="W164" s="282"/>
      <c r="X164" s="282">
        <f t="shared" si="7"/>
        <v>0</v>
      </c>
      <c r="Y164" s="282"/>
      <c r="Z164" s="282"/>
      <c r="AB164" s="284" t="str">
        <f t="shared" si="8"/>
        <v>TinPT Sukses Inti Makmur</v>
      </c>
    </row>
    <row r="165" spans="1:28" s="283" customFormat="1" ht="38.75" customHeight="1">
      <c r="A165" s="455" t="s">
        <v>912</v>
      </c>
      <c r="B165" s="451" t="s">
        <v>1266</v>
      </c>
      <c r="C165" s="454" t="s">
        <v>2129</v>
      </c>
      <c r="D165" s="451"/>
      <c r="E165" s="451" t="s">
        <v>1241</v>
      </c>
      <c r="F165" s="451" t="s">
        <v>912</v>
      </c>
      <c r="G165" s="451" t="s">
        <v>15434</v>
      </c>
      <c r="H165" s="452">
        <v>0</v>
      </c>
      <c r="I165" s="453" t="s">
        <v>2592</v>
      </c>
      <c r="J165" s="453" t="s">
        <v>2593</v>
      </c>
      <c r="K165" s="240"/>
      <c r="L165" s="240"/>
      <c r="M165" s="240"/>
      <c r="N165" s="240"/>
      <c r="O165" s="240"/>
      <c r="P165" s="239"/>
      <c r="Q165" s="241"/>
      <c r="R165" s="236" t="str">
        <f ca="1">IF(ISERROR($V165),"",OFFSET('Smelter Look-up'!$C$4,$V165-4,0)&amp;"")</f>
        <v>A.L.M.T. TUNGSTEN Corp.</v>
      </c>
      <c r="S165" s="250" t="str">
        <f t="shared" ca="1" si="6"/>
        <v>JP</v>
      </c>
      <c r="T165" s="250" t="str">
        <f ca="1">IF(B165="","",IF(ISERROR(MATCH($J165,SorP!$B$1:$B$6230,0)),"",INDIRECT("'SorP'!$A$"&amp;MATCH($J165,SorP!$B$1:$B$6230,0))))</f>
        <v>JP-16</v>
      </c>
      <c r="U165" s="280"/>
      <c r="V165" s="281">
        <f>IF(C165="",NA(),MATCH($B165&amp;$C165,'Smelter Look-up'!$J:$J,0))</f>
        <v>510</v>
      </c>
      <c r="W165" s="282"/>
      <c r="X165" s="282">
        <f t="shared" si="7"/>
        <v>0</v>
      </c>
      <c r="Y165" s="282"/>
      <c r="Z165" s="282"/>
      <c r="AB165" s="284" t="str">
        <f t="shared" si="8"/>
        <v>TungstenA.L.M.T. TUNGSTEN Corp.</v>
      </c>
    </row>
    <row r="166" spans="1:28" s="283" customFormat="1" ht="64.55" customHeight="1">
      <c r="A166" s="455" t="s">
        <v>913</v>
      </c>
      <c r="B166" s="451" t="s">
        <v>1266</v>
      </c>
      <c r="C166" s="454" t="s">
        <v>163</v>
      </c>
      <c r="D166" s="451"/>
      <c r="E166" s="451" t="s">
        <v>3153</v>
      </c>
      <c r="F166" s="451" t="s">
        <v>913</v>
      </c>
      <c r="G166" s="451" t="s">
        <v>15434</v>
      </c>
      <c r="H166" s="452">
        <v>0</v>
      </c>
      <c r="I166" s="453" t="s">
        <v>2132</v>
      </c>
      <c r="J166" s="453" t="s">
        <v>2133</v>
      </c>
      <c r="K166" s="240"/>
      <c r="L166" s="240"/>
      <c r="M166" s="240"/>
      <c r="N166" s="240"/>
      <c r="O166" s="240"/>
      <c r="P166" s="239"/>
      <c r="Q166" s="241"/>
      <c r="R166" s="236" t="str">
        <f ca="1">IF(ISERROR($V166),"",OFFSET('Smelter Look-up'!$C$4,$V166-4,0)&amp;"")</f>
        <v>Kennametal Huntsville</v>
      </c>
      <c r="S166" s="250" t="str">
        <f t="shared" ca="1" si="6"/>
        <v>US</v>
      </c>
      <c r="T166" s="250" t="str">
        <f ca="1">IF(B166="","",IF(ISERROR(MATCH($J166,SorP!$B$1:$B$6230,0)),"",INDIRECT("'SorP'!$A$"&amp;MATCH($J166,SorP!$B$1:$B$6230,0))))</f>
        <v>US-AL</v>
      </c>
      <c r="U166" s="280"/>
      <c r="V166" s="281">
        <f>IF(C166="",NA(),MATCH($B166&amp;$C166,'Smelter Look-up'!$J:$J,0))</f>
        <v>553</v>
      </c>
      <c r="W166" s="282"/>
      <c r="X166" s="282">
        <f t="shared" si="7"/>
        <v>0</v>
      </c>
      <c r="Y166" s="282"/>
      <c r="Z166" s="282"/>
      <c r="AB166" s="284" t="str">
        <f t="shared" si="8"/>
        <v>TungstenKennametal Huntsville</v>
      </c>
    </row>
    <row r="167" spans="1:28" s="283" customFormat="1" ht="77.45" customHeight="1">
      <c r="A167" s="455" t="s">
        <v>915</v>
      </c>
      <c r="B167" s="451" t="s">
        <v>1266</v>
      </c>
      <c r="C167" s="454" t="s">
        <v>1528</v>
      </c>
      <c r="D167" s="451"/>
      <c r="E167" s="451" t="s">
        <v>1232</v>
      </c>
      <c r="F167" s="451" t="s">
        <v>915</v>
      </c>
      <c r="G167" s="451" t="s">
        <v>15434</v>
      </c>
      <c r="H167" s="452">
        <v>0</v>
      </c>
      <c r="I167" s="453" t="s">
        <v>2074</v>
      </c>
      <c r="J167" s="453" t="s">
        <v>1866</v>
      </c>
      <c r="K167" s="240"/>
      <c r="L167" s="240"/>
      <c r="M167" s="240"/>
      <c r="N167" s="240"/>
      <c r="O167" s="240"/>
      <c r="P167" s="239"/>
      <c r="Q167" s="241"/>
      <c r="R167" s="236" t="str">
        <f ca="1">IF(ISERROR($V167),"",OFFSET('Smelter Look-up'!$C$4,$V167-4,0)&amp;"")</f>
        <v>Chongyi Zhangyuan Tungsten Co., Ltd.</v>
      </c>
      <c r="S167" s="250" t="str">
        <f t="shared" ca="1" si="6"/>
        <v>CN</v>
      </c>
      <c r="T167" s="250" t="str">
        <f ca="1">IF(B167="","",IF(ISERROR(MATCH($J167,SorP!$B$1:$B$6230,0)),"",INDIRECT("'SorP'!$A$"&amp;MATCH($J167,SorP!$B$1:$B$6230,0))))</f>
        <v>CN-36</v>
      </c>
      <c r="U167" s="280"/>
      <c r="V167" s="281">
        <f>IF(C167="",NA(),MATCH($B167&amp;$C167,'Smelter Look-up'!$J:$J,0))</f>
        <v>521</v>
      </c>
      <c r="W167" s="282"/>
      <c r="X167" s="282">
        <f t="shared" si="7"/>
        <v>0</v>
      </c>
      <c r="Y167" s="282"/>
      <c r="Z167" s="282"/>
      <c r="AB167" s="284" t="str">
        <f t="shared" si="8"/>
        <v>TungstenChongyi Zhangyuan Tungsten Co., Ltd.</v>
      </c>
    </row>
    <row r="168" spans="1:28" s="283" customFormat="1" ht="77.45" customHeight="1">
      <c r="A168" s="455" t="s">
        <v>849</v>
      </c>
      <c r="B168" s="451" t="s">
        <v>1265</v>
      </c>
      <c r="C168" s="454" t="s">
        <v>1302</v>
      </c>
      <c r="D168" s="451"/>
      <c r="E168" s="451" t="s">
        <v>1232</v>
      </c>
      <c r="F168" s="451" t="s">
        <v>849</v>
      </c>
      <c r="G168" s="451" t="s">
        <v>15434</v>
      </c>
      <c r="H168" s="452">
        <v>0</v>
      </c>
      <c r="I168" s="453" t="s">
        <v>2003</v>
      </c>
      <c r="J168" s="453" t="s">
        <v>1975</v>
      </c>
      <c r="K168" s="240"/>
      <c r="L168" s="240"/>
      <c r="M168" s="240"/>
      <c r="N168" s="240"/>
      <c r="O168" s="240"/>
      <c r="P168" s="239"/>
      <c r="Q168" s="241"/>
      <c r="R168" s="236" t="str">
        <f ca="1">IF(ISERROR($V168),"",OFFSET('Smelter Look-up'!$C$4,$V168-4,0)&amp;"")</f>
        <v>Guangdong Rising Rare Metals-EO Materials Ltd.</v>
      </c>
      <c r="S168" s="250" t="str">
        <f t="shared" ca="1" si="6"/>
        <v>CN</v>
      </c>
      <c r="T168" s="250" t="str">
        <f ca="1">IF(B168="","",IF(ISERROR(MATCH($J168,SorP!$B$1:$B$6230,0)),"",INDIRECT("'SorP'!$A$"&amp;MATCH($J168,SorP!$B$1:$B$6230,0))))</f>
        <v>CN-44</v>
      </c>
      <c r="U168" s="280"/>
      <c r="V168" s="281">
        <f>IF(C168="",NA(),MATCH($B168&amp;$C168,'Smelter Look-up'!$J:$J,0))</f>
        <v>285</v>
      </c>
      <c r="W168" s="282"/>
      <c r="X168" s="282">
        <f t="shared" si="7"/>
        <v>0</v>
      </c>
      <c r="Y168" s="282"/>
      <c r="Z168" s="282"/>
      <c r="AB168" s="284" t="str">
        <f t="shared" si="8"/>
        <v>TantalumConghua Tantalum and Niobium Smeltry</v>
      </c>
    </row>
    <row r="169" spans="1:28" s="283" customFormat="1" ht="51.65" customHeight="1">
      <c r="A169" s="455" t="s">
        <v>852</v>
      </c>
      <c r="B169" s="451" t="s">
        <v>1265</v>
      </c>
      <c r="C169" s="454" t="s">
        <v>52</v>
      </c>
      <c r="D169" s="451"/>
      <c r="E169" s="451" t="s">
        <v>1232</v>
      </c>
      <c r="F169" s="451" t="s">
        <v>852</v>
      </c>
      <c r="G169" s="451" t="s">
        <v>15434</v>
      </c>
      <c r="H169" s="452">
        <v>0</v>
      </c>
      <c r="I169" s="453" t="s">
        <v>2006</v>
      </c>
      <c r="J169" s="453" t="s">
        <v>1975</v>
      </c>
      <c r="K169" s="240"/>
      <c r="L169" s="240"/>
      <c r="M169" s="240"/>
      <c r="N169" s="240"/>
      <c r="O169" s="240"/>
      <c r="P169" s="239"/>
      <c r="Q169" s="241"/>
      <c r="R169" s="236" t="str">
        <f ca="1">IF(ISERROR($V169),"",OFFSET('Smelter Look-up'!$C$4,$V169-4,0)&amp;"")</f>
        <v>F&amp;X Electro-Materials Ltd.</v>
      </c>
      <c r="S169" s="250" t="str">
        <f t="shared" ca="1" si="6"/>
        <v>CN</v>
      </c>
      <c r="T169" s="250" t="str">
        <f ca="1">IF(B169="","",IF(ISERROR(MATCH($J169,SorP!$B$1:$B$6230,0)),"",INDIRECT("'SorP'!$A$"&amp;MATCH($J169,SorP!$B$1:$B$6230,0))))</f>
        <v>CN-44</v>
      </c>
      <c r="U169" s="280"/>
      <c r="V169" s="281">
        <f>IF(C169="",NA(),MATCH($B169&amp;$C169,'Smelter Look-up'!$J:$J,0))</f>
        <v>291</v>
      </c>
      <c r="W169" s="282"/>
      <c r="X169" s="282">
        <f t="shared" si="7"/>
        <v>0</v>
      </c>
      <c r="Y169" s="282"/>
      <c r="Z169" s="282"/>
      <c r="AB169" s="284" t="str">
        <f t="shared" si="8"/>
        <v>TantalumF&amp;X Electro-Materials Ltd.</v>
      </c>
    </row>
    <row r="170" spans="1:28" s="283" customFormat="1" ht="51.65" customHeight="1">
      <c r="A170" s="455" t="s">
        <v>917</v>
      </c>
      <c r="B170" s="451" t="s">
        <v>1266</v>
      </c>
      <c r="C170" s="454" t="s">
        <v>1</v>
      </c>
      <c r="D170" s="451"/>
      <c r="E170" s="451" t="s">
        <v>3153</v>
      </c>
      <c r="F170" s="451" t="s">
        <v>917</v>
      </c>
      <c r="G170" s="451" t="s">
        <v>15434</v>
      </c>
      <c r="H170" s="452">
        <v>0</v>
      </c>
      <c r="I170" s="453" t="s">
        <v>2137</v>
      </c>
      <c r="J170" s="453" t="s">
        <v>2030</v>
      </c>
      <c r="K170" s="240"/>
      <c r="L170" s="240"/>
      <c r="M170" s="240"/>
      <c r="N170" s="240"/>
      <c r="O170" s="240"/>
      <c r="P170" s="239"/>
      <c r="Q170" s="241"/>
      <c r="R170" s="236" t="str">
        <f ca="1">IF(ISERROR($V170),"",OFFSET('Smelter Look-up'!$C$4,$V170-4,0)&amp;"")</f>
        <v>Global Tungsten &amp; Powders Corp.</v>
      </c>
      <c r="S170" s="250" t="str">
        <f t="shared" ca="1" si="6"/>
        <v>US</v>
      </c>
      <c r="T170" s="250" t="str">
        <f ca="1">IF(B170="","",IF(ISERROR(MATCH($J170,SorP!$B$1:$B$6230,0)),"",INDIRECT("'SorP'!$A$"&amp;MATCH($J170,SorP!$B$1:$B$6230,0))))</f>
        <v>US-PA</v>
      </c>
      <c r="U170" s="280"/>
      <c r="V170" s="281">
        <f>IF(C170="",NA(),MATCH($B170&amp;$C170,'Smelter Look-up'!$J:$J,0))</f>
        <v>528</v>
      </c>
      <c r="W170" s="282"/>
      <c r="X170" s="282">
        <f t="shared" si="7"/>
        <v>0</v>
      </c>
      <c r="Y170" s="282"/>
      <c r="Z170" s="282"/>
      <c r="AB170" s="284" t="str">
        <f t="shared" si="8"/>
        <v>TungstenGlobal Tungsten &amp; Powders Corp.</v>
      </c>
    </row>
    <row r="171" spans="1:28" s="283" customFormat="1" ht="77.45" customHeight="1">
      <c r="A171" s="455" t="s">
        <v>919</v>
      </c>
      <c r="B171" s="451" t="s">
        <v>1266</v>
      </c>
      <c r="C171" s="454" t="s">
        <v>1530</v>
      </c>
      <c r="D171" s="451"/>
      <c r="E171" s="451" t="s">
        <v>1232</v>
      </c>
      <c r="F171" s="451" t="s">
        <v>919</v>
      </c>
      <c r="G171" s="451" t="s">
        <v>15434</v>
      </c>
      <c r="H171" s="452">
        <v>0</v>
      </c>
      <c r="I171" s="453" t="s">
        <v>2033</v>
      </c>
      <c r="J171" s="453" t="s">
        <v>1851</v>
      </c>
      <c r="K171" s="240"/>
      <c r="L171" s="240"/>
      <c r="M171" s="240"/>
      <c r="N171" s="240"/>
      <c r="O171" s="240"/>
      <c r="P171" s="239"/>
      <c r="Q171" s="241"/>
      <c r="R171" s="236" t="str">
        <f ca="1">IF(ISERROR($V171),"",OFFSET('Smelter Look-up'!$C$4,$V171-4,0)&amp;"")</f>
        <v>Hunan Chunchang Nonferrous Metals Co., Ltd.</v>
      </c>
      <c r="S171" s="250" t="str">
        <f t="shared" ca="1" si="6"/>
        <v>CN</v>
      </c>
      <c r="T171" s="250" t="str">
        <f ca="1">IF(B171="","",IF(ISERROR(MATCH($J171,SorP!$B$1:$B$6230,0)),"",INDIRECT("'SorP'!$A$"&amp;MATCH($J171,SorP!$B$1:$B$6230,0))))</f>
        <v>CN-43</v>
      </c>
      <c r="U171" s="280"/>
      <c r="V171" s="281">
        <f>IF(C171="",NA(),MATCH($B171&amp;$C171,'Smelter Look-up'!$J:$J,0))</f>
        <v>538</v>
      </c>
      <c r="W171" s="282"/>
      <c r="X171" s="282">
        <f t="shared" si="7"/>
        <v>0</v>
      </c>
      <c r="Y171" s="282"/>
      <c r="Z171" s="282"/>
      <c r="AB171" s="284" t="str">
        <f t="shared" si="8"/>
        <v>TungstenHunan Chunchang Nonferrous Metals Co., Ltd.</v>
      </c>
    </row>
    <row r="172" spans="1:28" s="283" customFormat="1" ht="64.55" customHeight="1">
      <c r="A172" s="455" t="s">
        <v>921</v>
      </c>
      <c r="B172" s="451" t="s">
        <v>1266</v>
      </c>
      <c r="C172" s="454" t="s">
        <v>164</v>
      </c>
      <c r="D172" s="451"/>
      <c r="E172" s="451" t="s">
        <v>1232</v>
      </c>
      <c r="F172" s="451" t="s">
        <v>921</v>
      </c>
      <c r="G172" s="451" t="s">
        <v>15434</v>
      </c>
      <c r="H172" s="452">
        <v>0</v>
      </c>
      <c r="I172" s="453" t="s">
        <v>2074</v>
      </c>
      <c r="J172" s="453" t="s">
        <v>1866</v>
      </c>
      <c r="K172" s="240"/>
      <c r="L172" s="240"/>
      <c r="M172" s="240"/>
      <c r="N172" s="240"/>
      <c r="O172" s="240"/>
      <c r="P172" s="239"/>
      <c r="Q172" s="241"/>
      <c r="R172" s="236" t="str">
        <f ca="1">IF(ISERROR($V172),"",OFFSET('Smelter Look-up'!$C$4,$V172-4,0)&amp;"")</f>
        <v>Ganzhou Huaxing Tungsten Products Co., Ltd.</v>
      </c>
      <c r="S172" s="250" t="str">
        <f t="shared" ca="1" si="6"/>
        <v>CN</v>
      </c>
      <c r="T172" s="250" t="str">
        <f ca="1">IF(B172="","",IF(ISERROR(MATCH($J172,SorP!$B$1:$B$6230,0)),"",INDIRECT("'SorP'!$A$"&amp;MATCH($J172,SorP!$B$1:$B$6230,0))))</f>
        <v>CN-36</v>
      </c>
      <c r="U172" s="280"/>
      <c r="V172" s="281">
        <f>IF(C172="",NA(),MATCH($B172&amp;$C172,'Smelter Look-up'!$J:$J,0))</f>
        <v>524</v>
      </c>
      <c r="W172" s="282"/>
      <c r="X172" s="282">
        <f t="shared" si="7"/>
        <v>0</v>
      </c>
      <c r="Y172" s="282"/>
      <c r="Z172" s="282"/>
      <c r="AB172" s="284" t="str">
        <f t="shared" si="8"/>
        <v>TungstenGanzhou Huaxing Tungsten Products Co., Ltd.</v>
      </c>
    </row>
    <row r="173" spans="1:28" s="283" customFormat="1" ht="38.75" customHeight="1">
      <c r="A173" s="455" t="s">
        <v>862</v>
      </c>
      <c r="B173" s="451" t="s">
        <v>1265</v>
      </c>
      <c r="C173" s="454" t="s">
        <v>1159</v>
      </c>
      <c r="D173" s="451"/>
      <c r="E173" s="451" t="s">
        <v>1232</v>
      </c>
      <c r="F173" s="451" t="s">
        <v>862</v>
      </c>
      <c r="G173" s="451" t="s">
        <v>15434</v>
      </c>
      <c r="H173" s="452">
        <v>0</v>
      </c>
      <c r="I173" s="453" t="s">
        <v>2021</v>
      </c>
      <c r="J173" s="453" t="s">
        <v>2022</v>
      </c>
      <c r="K173" s="240"/>
      <c r="L173" s="240"/>
      <c r="M173" s="240"/>
      <c r="N173" s="240"/>
      <c r="O173" s="240"/>
      <c r="P173" s="239"/>
      <c r="Q173" s="241"/>
      <c r="R173" s="236" t="str">
        <f ca="1">IF(ISERROR($V173),"",OFFSET('Smelter Look-up'!$C$4,$V173-4,0)&amp;"")</f>
        <v>Ningxia Orient Tantalum Industry Co., Ltd.</v>
      </c>
      <c r="S173" s="250" t="str">
        <f t="shared" ca="1" si="6"/>
        <v>CN</v>
      </c>
      <c r="T173" s="250" t="str">
        <f ca="1">IF(B173="","",IF(ISERROR(MATCH($J173,SorP!$B$1:$B$6230,0)),"",INDIRECT("'SorP'!$A$"&amp;MATCH($J173,SorP!$B$1:$B$6230,0))))</f>
        <v>CN-64</v>
      </c>
      <c r="U173" s="280"/>
      <c r="V173" s="281">
        <f>IF(C173="",NA(),MATCH($B173&amp;$C173,'Smelter Look-up'!$J:$J,0))</f>
        <v>323</v>
      </c>
      <c r="W173" s="282"/>
      <c r="X173" s="282">
        <f t="shared" si="7"/>
        <v>0</v>
      </c>
      <c r="Y173" s="282"/>
      <c r="Z173" s="282"/>
      <c r="AB173" s="284" t="str">
        <f t="shared" si="8"/>
        <v>TantalumNingxia Orient Tantalum Industry Co., Ltd.</v>
      </c>
    </row>
    <row r="174" spans="1:28" s="283" customFormat="1" ht="38.75" customHeight="1">
      <c r="A174" s="455" t="s">
        <v>923</v>
      </c>
      <c r="B174" s="451" t="s">
        <v>1266</v>
      </c>
      <c r="C174" s="454" t="s">
        <v>2</v>
      </c>
      <c r="D174" s="451"/>
      <c r="E174" s="451" t="s">
        <v>1020</v>
      </c>
      <c r="F174" s="451" t="s">
        <v>923</v>
      </c>
      <c r="G174" s="451" t="s">
        <v>15434</v>
      </c>
      <c r="H174" s="452">
        <v>0</v>
      </c>
      <c r="I174" s="453" t="s">
        <v>2141</v>
      </c>
      <c r="J174" s="453" t="s">
        <v>13313</v>
      </c>
      <c r="K174" s="240"/>
      <c r="L174" s="240"/>
      <c r="M174" s="240"/>
      <c r="N174" s="240"/>
      <c r="O174" s="240"/>
      <c r="P174" s="239"/>
      <c r="Q174" s="241"/>
      <c r="R174" s="236" t="str">
        <f ca="1">IF(ISERROR($V174),"",OFFSET('Smelter Look-up'!$C$4,$V174-4,0)&amp;"")</f>
        <v>Tejing (Vietnam) Tungsten Co., Ltd.</v>
      </c>
      <c r="S174" s="250" t="str">
        <f t="shared" ca="1" si="6"/>
        <v>VN</v>
      </c>
      <c r="T174" s="250" t="str">
        <f ca="1">IF(B174="","",IF(ISERROR(MATCH($J174,SorP!$B$1:$B$6230,0)),"",INDIRECT("'SorP'!$A$"&amp;MATCH($J174,SorP!$B$1:$B$6230,0))))</f>
        <v>VN-37</v>
      </c>
      <c r="U174" s="280"/>
      <c r="V174" s="281">
        <f>IF(C174="",NA(),MATCH($B174&amp;$C174,'Smelter Look-up'!$J:$J,0))</f>
        <v>561</v>
      </c>
      <c r="W174" s="282"/>
      <c r="X174" s="282">
        <f t="shared" si="7"/>
        <v>0</v>
      </c>
      <c r="Y174" s="282"/>
      <c r="Z174" s="282"/>
      <c r="AB174" s="284" t="str">
        <f t="shared" si="8"/>
        <v>TungstenTejing (Vietnam) Tungsten Co., Ltd.</v>
      </c>
    </row>
    <row r="175" spans="1:28" s="283" customFormat="1" ht="64.55" customHeight="1">
      <c r="A175" s="455" t="s">
        <v>925</v>
      </c>
      <c r="B175" s="451" t="s">
        <v>1266</v>
      </c>
      <c r="C175" s="454" t="s">
        <v>1532</v>
      </c>
      <c r="D175" s="451"/>
      <c r="E175" s="451" t="s">
        <v>1232</v>
      </c>
      <c r="F175" s="451" t="s">
        <v>925</v>
      </c>
      <c r="G175" s="451" t="s">
        <v>15434</v>
      </c>
      <c r="H175" s="452">
        <v>0</v>
      </c>
      <c r="I175" s="453" t="s">
        <v>2145</v>
      </c>
      <c r="J175" s="453" t="s">
        <v>1972</v>
      </c>
      <c r="K175" s="240"/>
      <c r="L175" s="240"/>
      <c r="M175" s="240"/>
      <c r="N175" s="240"/>
      <c r="O175" s="240"/>
      <c r="P175" s="239"/>
      <c r="Q175" s="241"/>
      <c r="R175" s="236" t="str">
        <f ca="1">IF(ISERROR($V175),"",OFFSET('Smelter Look-up'!$C$4,$V175-4,0)&amp;"")</f>
        <v>Xiamen Tungsten Co., Ltd.</v>
      </c>
      <c r="S175" s="250" t="str">
        <f t="shared" ca="1" si="6"/>
        <v>CN</v>
      </c>
      <c r="T175" s="250" t="str">
        <f ca="1">IF(B175="","",IF(ISERROR(MATCH($J175,SorP!$B$1:$B$6230,0)),"",INDIRECT("'SorP'!$A$"&amp;MATCH($J175,SorP!$B$1:$B$6230,0))))</f>
        <v>CN-35</v>
      </c>
      <c r="U175" s="280"/>
      <c r="V175" s="281">
        <f>IF(C175="",NA(),MATCH($B175&amp;$C175,'Smelter Look-up'!$J:$J,0))</f>
        <v>571</v>
      </c>
      <c r="W175" s="282"/>
      <c r="X175" s="282">
        <f t="shared" si="7"/>
        <v>0</v>
      </c>
      <c r="Y175" s="282"/>
      <c r="Z175" s="282"/>
      <c r="AB175" s="284" t="str">
        <f t="shared" si="8"/>
        <v>TungstenXiamen Tungsten Co., Ltd.</v>
      </c>
    </row>
    <row r="176" spans="1:28" s="283" customFormat="1" ht="77.45" customHeight="1">
      <c r="A176" s="455" t="s">
        <v>15467</v>
      </c>
      <c r="B176" s="451" t="s">
        <v>1265</v>
      </c>
      <c r="C176" s="454" t="s">
        <v>15468</v>
      </c>
      <c r="D176" s="451"/>
      <c r="E176" s="451" t="s">
        <v>1232</v>
      </c>
      <c r="F176" s="451" t="s">
        <v>15467</v>
      </c>
      <c r="G176" s="451" t="s">
        <v>15434</v>
      </c>
      <c r="H176" s="452">
        <v>0</v>
      </c>
      <c r="I176" s="453" t="s">
        <v>2025</v>
      </c>
      <c r="J176" s="453" t="s">
        <v>1851</v>
      </c>
      <c r="K176" s="240"/>
      <c r="L176" s="240"/>
      <c r="M176" s="240"/>
      <c r="N176" s="240"/>
      <c r="O176" s="240"/>
      <c r="P176" s="239"/>
      <c r="Q176" s="241"/>
      <c r="R176" s="236" t="str">
        <f ca="1">IF(ISERROR($V176),"",OFFSET('Smelter Look-up'!$C$4,$V176-4,0)&amp;"")</f>
        <v/>
      </c>
      <c r="S176" s="250" t="str">
        <f t="shared" ca="1" si="6"/>
        <v>CN</v>
      </c>
      <c r="T176" s="250" t="str">
        <f ca="1">IF(B176="","",IF(ISERROR(MATCH($J176,SorP!$B$1:$B$6230,0)),"",INDIRECT("'SorP'!$A$"&amp;MATCH($J176,SorP!$B$1:$B$6230,0))))</f>
        <v>CN-43</v>
      </c>
      <c r="U176" s="280"/>
      <c r="V176" s="281" t="e">
        <f>IF(C176="",NA(),MATCH($B176&amp;$C176,'Smelter Look-up'!$J:$J,0))</f>
        <v>#N/A</v>
      </c>
      <c r="W176" s="282"/>
      <c r="X176" s="282">
        <f t="shared" si="7"/>
        <v>0</v>
      </c>
      <c r="Y176" s="282"/>
      <c r="Z176" s="282"/>
      <c r="AB176" s="284" t="str">
        <f t="shared" si="8"/>
        <v>TantalumZhuzhou Cemented Carbide Group Co., Ltd.</v>
      </c>
    </row>
    <row r="177" spans="1:28" s="283" customFormat="1" ht="51.65" customHeight="1">
      <c r="A177" s="455" t="s">
        <v>156</v>
      </c>
      <c r="B177" s="451" t="s">
        <v>1266</v>
      </c>
      <c r="C177" s="454" t="s">
        <v>167</v>
      </c>
      <c r="D177" s="451"/>
      <c r="E177" s="451" t="s">
        <v>1232</v>
      </c>
      <c r="F177" s="451" t="s">
        <v>156</v>
      </c>
      <c r="G177" s="451" t="s">
        <v>15434</v>
      </c>
      <c r="H177" s="452">
        <v>0</v>
      </c>
      <c r="I177" s="453" t="s">
        <v>2074</v>
      </c>
      <c r="J177" s="453" t="s">
        <v>1866</v>
      </c>
      <c r="K177" s="240"/>
      <c r="L177" s="240"/>
      <c r="M177" s="240"/>
      <c r="N177" s="240"/>
      <c r="O177" s="240"/>
      <c r="P177" s="239"/>
      <c r="Q177" s="241"/>
      <c r="R177" s="236" t="str">
        <f ca="1">IF(ISERROR($V177),"",OFFSET('Smelter Look-up'!$C$4,$V177-4,0)&amp;"")</f>
        <v>Jiangxi Yaosheng Tungsten Co., Ltd.</v>
      </c>
      <c r="S177" s="250" t="str">
        <f t="shared" ca="1" si="6"/>
        <v>CN</v>
      </c>
      <c r="T177" s="250" t="str">
        <f ca="1">IF(B177="","",IF(ISERROR(MATCH($J177,SorP!$B$1:$B$6230,0)),"",INDIRECT("'SorP'!$A$"&amp;MATCH($J177,SorP!$B$1:$B$6230,0))))</f>
        <v>CN-36</v>
      </c>
      <c r="U177" s="280"/>
      <c r="V177" s="281">
        <f>IF(C177="",NA(),MATCH($B177&amp;$C177,'Smelter Look-up'!$J:$J,0))</f>
        <v>551</v>
      </c>
      <c r="W177" s="282"/>
      <c r="X177" s="282">
        <f t="shared" si="7"/>
        <v>0</v>
      </c>
      <c r="Y177" s="282"/>
      <c r="Z177" s="282"/>
      <c r="AB177" s="284" t="str">
        <f t="shared" si="8"/>
        <v>TungstenJiangxi Yaosheng Tungsten Co., Ltd.</v>
      </c>
    </row>
    <row r="178" spans="1:28" s="283" customFormat="1" ht="51.65" customHeight="1">
      <c r="A178" s="455" t="s">
        <v>160</v>
      </c>
      <c r="B178" s="451" t="s">
        <v>1266</v>
      </c>
      <c r="C178" s="454" t="s">
        <v>171</v>
      </c>
      <c r="D178" s="451"/>
      <c r="E178" s="451" t="s">
        <v>1232</v>
      </c>
      <c r="F178" s="451" t="s">
        <v>160</v>
      </c>
      <c r="G178" s="451" t="s">
        <v>15434</v>
      </c>
      <c r="H178" s="452">
        <v>0</v>
      </c>
      <c r="I178" s="453" t="s">
        <v>2145</v>
      </c>
      <c r="J178" s="453" t="s">
        <v>1972</v>
      </c>
      <c r="K178" s="240"/>
      <c r="L178" s="240"/>
      <c r="M178" s="240"/>
      <c r="N178" s="240"/>
      <c r="O178" s="240"/>
      <c r="P178" s="239"/>
      <c r="Q178" s="241"/>
      <c r="R178" s="236" t="str">
        <f ca="1">IF(ISERROR($V178),"",OFFSET('Smelter Look-up'!$C$4,$V178-4,0)&amp;"")</f>
        <v>Xiamen Tungsten (H.C.) Co., Ltd.</v>
      </c>
      <c r="S178" s="250" t="str">
        <f t="shared" ca="1" si="6"/>
        <v>CN</v>
      </c>
      <c r="T178" s="250" t="str">
        <f ca="1">IF(B178="","",IF(ISERROR(MATCH($J178,SorP!$B$1:$B$6230,0)),"",INDIRECT("'SorP'!$A$"&amp;MATCH($J178,SorP!$B$1:$B$6230,0))))</f>
        <v>CN-35</v>
      </c>
      <c r="U178" s="280"/>
      <c r="V178" s="281">
        <f>IF(C178="",NA(),MATCH($B178&amp;$C178,'Smelter Look-up'!$J:$J,0))</f>
        <v>570</v>
      </c>
      <c r="W178" s="282"/>
      <c r="X178" s="282">
        <f t="shared" si="7"/>
        <v>0</v>
      </c>
      <c r="Y178" s="282"/>
      <c r="Z178" s="282"/>
      <c r="AB178" s="284" t="str">
        <f t="shared" si="8"/>
        <v>TungstenXiamen Tungsten (H.C.) Co., Ltd.</v>
      </c>
    </row>
    <row r="179" spans="1:28" s="283" customFormat="1" ht="51.65" customHeight="1">
      <c r="A179" s="455" t="s">
        <v>1596</v>
      </c>
      <c r="B179" s="451" t="s">
        <v>1266</v>
      </c>
      <c r="C179" s="454" t="s">
        <v>3295</v>
      </c>
      <c r="D179" s="451"/>
      <c r="E179" s="451" t="s">
        <v>1234</v>
      </c>
      <c r="F179" s="451" t="s">
        <v>1596</v>
      </c>
      <c r="G179" s="451" t="s">
        <v>15434</v>
      </c>
      <c r="H179" s="452">
        <v>0</v>
      </c>
      <c r="I179" s="453" t="s">
        <v>2042</v>
      </c>
      <c r="J179" s="453" t="s">
        <v>5094</v>
      </c>
      <c r="K179" s="240"/>
      <c r="L179" s="240"/>
      <c r="M179" s="240"/>
      <c r="N179" s="240"/>
      <c r="O179" s="240"/>
      <c r="P179" s="239"/>
      <c r="Q179" s="241"/>
      <c r="R179" s="236" t="str">
        <f ca="1">IF(ISERROR($V179),"",OFFSET('Smelter Look-up'!$C$4,$V179-4,0)&amp;"")</f>
        <v>H.C. Starck Tungsten GmbH</v>
      </c>
      <c r="S179" s="250" t="str">
        <f t="shared" ca="1" si="6"/>
        <v>DE</v>
      </c>
      <c r="T179" s="250" t="str">
        <f ca="1">IF(B179="","",IF(ISERROR(MATCH($J179,SorP!$B$1:$B$6230,0)),"",INDIRECT("'SorP'!$A$"&amp;MATCH($J179,SorP!$B$1:$B$6230,0))))</f>
        <v>DE-NI</v>
      </c>
      <c r="U179" s="280"/>
      <c r="V179" s="281">
        <f>IF(C179="",NA(),MATCH($B179&amp;$C179,'Smelter Look-up'!$J:$J,0))</f>
        <v>532</v>
      </c>
      <c r="W179" s="282"/>
      <c r="X179" s="282">
        <f t="shared" si="7"/>
        <v>0</v>
      </c>
      <c r="Y179" s="282"/>
      <c r="Z179" s="282"/>
      <c r="AB179" s="284" t="str">
        <f t="shared" si="8"/>
        <v>TungstenH.C. Starck Tungsten GmbH</v>
      </c>
    </row>
    <row r="180" spans="1:28" s="283" customFormat="1" ht="51.65" customHeight="1">
      <c r="A180" s="455" t="s">
        <v>1597</v>
      </c>
      <c r="B180" s="451" t="s">
        <v>1266</v>
      </c>
      <c r="C180" s="454" t="s">
        <v>3020</v>
      </c>
      <c r="D180" s="451"/>
      <c r="E180" s="451" t="s">
        <v>1234</v>
      </c>
      <c r="F180" s="451" t="s">
        <v>1597</v>
      </c>
      <c r="G180" s="451" t="s">
        <v>15434</v>
      </c>
      <c r="H180" s="452">
        <v>0</v>
      </c>
      <c r="I180" s="453" t="s">
        <v>2043</v>
      </c>
      <c r="J180" s="453" t="s">
        <v>1805</v>
      </c>
      <c r="K180" s="240"/>
      <c r="L180" s="240"/>
      <c r="M180" s="240"/>
      <c r="N180" s="240"/>
      <c r="O180" s="240"/>
      <c r="P180" s="239"/>
      <c r="Q180" s="241"/>
      <c r="R180" s="236" t="str">
        <f ca="1">IF(ISERROR($V180),"",OFFSET('Smelter Look-up'!$C$4,$V180-4,0)&amp;"")</f>
        <v>H.C. Starck Smelting GmbH &amp; Co. KG</v>
      </c>
      <c r="S180" s="250" t="str">
        <f t="shared" ca="1" si="6"/>
        <v>DE</v>
      </c>
      <c r="T180" s="250" t="str">
        <f ca="1">IF(B180="","",IF(ISERROR(MATCH($J180,SorP!$B$1:$B$6230,0)),"",INDIRECT("'SorP'!$A$"&amp;MATCH($J180,SorP!$B$1:$B$6230,0))))</f>
        <v>DE-BW</v>
      </c>
      <c r="U180" s="280"/>
      <c r="V180" s="281">
        <f>IF(C180="",NA(),MATCH($B180&amp;$C180,'Smelter Look-up'!$J:$J,0))</f>
        <v>531</v>
      </c>
      <c r="W180" s="282"/>
      <c r="X180" s="282">
        <f t="shared" si="7"/>
        <v>0</v>
      </c>
      <c r="Y180" s="282"/>
      <c r="Z180" s="282"/>
      <c r="AB180" s="284" t="str">
        <f t="shared" si="8"/>
        <v>TungstenH.C. Starck Smelting GmbH &amp; Co. KG</v>
      </c>
    </row>
    <row r="181" spans="1:28" s="283" customFormat="1" ht="38.75" customHeight="1">
      <c r="A181" s="455" t="s">
        <v>1600</v>
      </c>
      <c r="B181" s="451" t="s">
        <v>1266</v>
      </c>
      <c r="C181" s="454" t="s">
        <v>1601</v>
      </c>
      <c r="D181" s="451"/>
      <c r="E181" s="451" t="s">
        <v>1020</v>
      </c>
      <c r="F181" s="451" t="s">
        <v>1600</v>
      </c>
      <c r="G181" s="451" t="s">
        <v>15434</v>
      </c>
      <c r="H181" s="452">
        <v>0</v>
      </c>
      <c r="I181" s="453" t="s">
        <v>2155</v>
      </c>
      <c r="J181" s="453" t="s">
        <v>13285</v>
      </c>
      <c r="K181" s="240"/>
      <c r="L181" s="240"/>
      <c r="M181" s="240"/>
      <c r="N181" s="240"/>
      <c r="O181" s="240"/>
      <c r="P181" s="239"/>
      <c r="Q181" s="241"/>
      <c r="R181" s="236" t="str">
        <f ca="1">IF(ISERROR($V181),"",OFFSET('Smelter Look-up'!$C$4,$V181-4,0)&amp;"")</f>
        <v>Nui Phao H.C. Starck Tungsten Chemicals Manufacturing LLC</v>
      </c>
      <c r="S181" s="250" t="str">
        <f t="shared" ca="1" si="6"/>
        <v>VN</v>
      </c>
      <c r="T181" s="250" t="str">
        <f ca="1">IF(B181="","",IF(ISERROR(MATCH($J181,SorP!$B$1:$B$6230,0)),"",INDIRECT("'SorP'!$A$"&amp;MATCH($J181,SorP!$B$1:$B$6230,0))))</f>
        <v>VN-69</v>
      </c>
      <c r="U181" s="280"/>
      <c r="V181" s="281">
        <f>IF(C181="",NA(),MATCH($B181&amp;$C181,'Smelter Look-up'!$J:$J,0))</f>
        <v>557</v>
      </c>
      <c r="W181" s="282"/>
      <c r="X181" s="282">
        <f t="shared" si="7"/>
        <v>0</v>
      </c>
      <c r="Y181" s="282"/>
      <c r="Z181" s="282"/>
      <c r="AB181" s="284" t="str">
        <f t="shared" si="8"/>
        <v>TungstenNui Phao H.C. Starck Tungsten Chemicals Manufacturing LLC</v>
      </c>
    </row>
    <row r="182" spans="1:28" s="283" customFormat="1" ht="64.55" customHeight="1">
      <c r="A182" s="455" t="s">
        <v>1584</v>
      </c>
      <c r="B182" s="451" t="s">
        <v>1265</v>
      </c>
      <c r="C182" s="454" t="s">
        <v>1583</v>
      </c>
      <c r="D182" s="451"/>
      <c r="E182" s="451" t="s">
        <v>1016</v>
      </c>
      <c r="F182" s="451" t="s">
        <v>1584</v>
      </c>
      <c r="G182" s="451" t="s">
        <v>15434</v>
      </c>
      <c r="H182" s="452">
        <v>0</v>
      </c>
      <c r="I182" s="453" t="s">
        <v>2040</v>
      </c>
      <c r="J182" s="453" t="s">
        <v>2041</v>
      </c>
      <c r="K182" s="240"/>
      <c r="L182" s="240"/>
      <c r="M182" s="240"/>
      <c r="N182" s="240"/>
      <c r="O182" s="240"/>
      <c r="P182" s="239"/>
      <c r="Q182" s="241"/>
      <c r="R182" s="236" t="str">
        <f ca="1">IF(ISERROR($V182),"",OFFSET('Smelter Look-up'!$C$4,$V182-4,0)&amp;"")</f>
        <v>H.C. Starck Co., Ltd.</v>
      </c>
      <c r="S182" s="250" t="str">
        <f t="shared" ca="1" si="6"/>
        <v>TH</v>
      </c>
      <c r="T182" s="250" t="str">
        <f ca="1">IF(B182="","",IF(ISERROR(MATCH($J182,SorP!$B$1:$B$6230,0)),"",INDIRECT("'SorP'!$A$"&amp;MATCH($J182,SorP!$B$1:$B$6230,0))))</f>
        <v>TH-21</v>
      </c>
      <c r="U182" s="280"/>
      <c r="V182" s="281">
        <f>IF(C182="",NA(),MATCH($B182&amp;$C182,'Smelter Look-up'!$J:$J,0))</f>
        <v>297</v>
      </c>
      <c r="W182" s="282"/>
      <c r="X182" s="282">
        <f t="shared" si="7"/>
        <v>0</v>
      </c>
      <c r="Y182" s="282"/>
      <c r="Z182" s="282"/>
      <c r="AB182" s="284" t="str">
        <f t="shared" si="8"/>
        <v>TantalumH.C. Starck Co., Ltd.</v>
      </c>
    </row>
    <row r="183" spans="1:28" s="283" customFormat="1" ht="38.75" customHeight="1">
      <c r="A183" s="455" t="s">
        <v>1585</v>
      </c>
      <c r="B183" s="451" t="s">
        <v>1265</v>
      </c>
      <c r="C183" s="454" t="s">
        <v>3282</v>
      </c>
      <c r="D183" s="451"/>
      <c r="E183" s="451" t="s">
        <v>1234</v>
      </c>
      <c r="F183" s="451" t="s">
        <v>1585</v>
      </c>
      <c r="G183" s="451" t="s">
        <v>15434</v>
      </c>
      <c r="H183" s="452">
        <v>0</v>
      </c>
      <c r="I183" s="453" t="s">
        <v>2042</v>
      </c>
      <c r="J183" s="453" t="s">
        <v>5094</v>
      </c>
      <c r="K183" s="240"/>
      <c r="L183" s="240"/>
      <c r="M183" s="240"/>
      <c r="N183" s="240"/>
      <c r="O183" s="240"/>
      <c r="P183" s="239"/>
      <c r="Q183" s="241"/>
      <c r="R183" s="236" t="str">
        <f ca="1">IF(ISERROR($V183),"",OFFSET('Smelter Look-up'!$C$4,$V183-4,0)&amp;"")</f>
        <v>H.C. Starck Tantalum and Niobium GmbH</v>
      </c>
      <c r="S183" s="250" t="str">
        <f t="shared" ca="1" si="6"/>
        <v>DE</v>
      </c>
      <c r="T183" s="250" t="str">
        <f ca="1">IF(B183="","",IF(ISERROR(MATCH($J183,SorP!$B$1:$B$6230,0)),"",INDIRECT("'SorP'!$A$"&amp;MATCH($J183,SorP!$B$1:$B$6230,0))))</f>
        <v>DE-NI</v>
      </c>
      <c r="U183" s="280"/>
      <c r="V183" s="281">
        <f>IF(C183="",NA(),MATCH($B183&amp;$C183,'Smelter Look-up'!$J:$J,0))</f>
        <v>302</v>
      </c>
      <c r="W183" s="282"/>
      <c r="X183" s="282">
        <f t="shared" si="7"/>
        <v>0</v>
      </c>
      <c r="Y183" s="282"/>
      <c r="Z183" s="282"/>
      <c r="AB183" s="284" t="str">
        <f t="shared" si="8"/>
        <v>TantalumH.C. Starck Tantalum and Niobium GmbH</v>
      </c>
    </row>
    <row r="184" spans="1:28" s="283" customFormat="1" ht="90.35" customHeight="1">
      <c r="A184" s="455" t="s">
        <v>1587</v>
      </c>
      <c r="B184" s="451" t="s">
        <v>1265</v>
      </c>
      <c r="C184" s="454" t="s">
        <v>1586</v>
      </c>
      <c r="D184" s="451"/>
      <c r="E184" s="451" t="s">
        <v>1234</v>
      </c>
      <c r="F184" s="451" t="s">
        <v>1587</v>
      </c>
      <c r="G184" s="451" t="s">
        <v>15434</v>
      </c>
      <c r="H184" s="452">
        <v>0</v>
      </c>
      <c r="I184" s="453" t="s">
        <v>2044</v>
      </c>
      <c r="J184" s="453" t="s">
        <v>5072</v>
      </c>
      <c r="K184" s="240"/>
      <c r="L184" s="240"/>
      <c r="M184" s="240"/>
      <c r="N184" s="240"/>
      <c r="O184" s="240"/>
      <c r="P184" s="239"/>
      <c r="Q184" s="241"/>
      <c r="R184" s="236" t="str">
        <f ca="1">IF(ISERROR($V184),"",OFFSET('Smelter Look-up'!$C$4,$V184-4,0)&amp;"")</f>
        <v>H.C. Starck Hermsdorf GmbH</v>
      </c>
      <c r="S184" s="250" t="str">
        <f t="shared" ca="1" si="6"/>
        <v>DE</v>
      </c>
      <c r="T184" s="250" t="str">
        <f ca="1">IF(B184="","",IF(ISERROR(MATCH($J184,SorP!$B$1:$B$6230,0)),"",INDIRECT("'SorP'!$A$"&amp;MATCH($J184,SorP!$B$1:$B$6230,0))))</f>
        <v>DE-TH</v>
      </c>
      <c r="U184" s="280"/>
      <c r="V184" s="281">
        <f>IF(C184="",NA(),MATCH($B184&amp;$C184,'Smelter Look-up'!$J:$J,0))</f>
        <v>298</v>
      </c>
      <c r="W184" s="282"/>
      <c r="X184" s="282">
        <f t="shared" si="7"/>
        <v>0</v>
      </c>
      <c r="Y184" s="282"/>
      <c r="Z184" s="282"/>
      <c r="AB184" s="284" t="str">
        <f t="shared" si="8"/>
        <v>TantalumH.C. Starck Hermsdorf GmbH</v>
      </c>
    </row>
    <row r="185" spans="1:28" s="283" customFormat="1" ht="51.65" customHeight="1">
      <c r="A185" s="455" t="s">
        <v>1589</v>
      </c>
      <c r="B185" s="451" t="s">
        <v>1265</v>
      </c>
      <c r="C185" s="454" t="s">
        <v>1588</v>
      </c>
      <c r="D185" s="451"/>
      <c r="E185" s="451" t="s">
        <v>3153</v>
      </c>
      <c r="F185" s="451" t="s">
        <v>1589</v>
      </c>
      <c r="G185" s="451" t="s">
        <v>15434</v>
      </c>
      <c r="H185" s="452">
        <v>0</v>
      </c>
      <c r="I185" s="453" t="s">
        <v>2045</v>
      </c>
      <c r="J185" s="453" t="s">
        <v>1896</v>
      </c>
      <c r="K185" s="240"/>
      <c r="L185" s="240"/>
      <c r="M185" s="240"/>
      <c r="N185" s="240"/>
      <c r="O185" s="240"/>
      <c r="P185" s="239"/>
      <c r="Q185" s="241"/>
      <c r="R185" s="236" t="str">
        <f ca="1">IF(ISERROR($V185),"",OFFSET('Smelter Look-up'!$C$4,$V185-4,0)&amp;"")</f>
        <v>H.C. Starck Inc.</v>
      </c>
      <c r="S185" s="250" t="str">
        <f t="shared" ca="1" si="6"/>
        <v>US</v>
      </c>
      <c r="T185" s="250" t="str">
        <f ca="1">IF(B185="","",IF(ISERROR(MATCH($J185,SorP!$B$1:$B$6230,0)),"",INDIRECT("'SorP'!$A$"&amp;MATCH($J185,SorP!$B$1:$B$6230,0))))</f>
        <v>US-MA</v>
      </c>
      <c r="U185" s="280"/>
      <c r="V185" s="281">
        <f>IF(C185="",NA(),MATCH($B185&amp;$C185,'Smelter Look-up'!$J:$J,0))</f>
        <v>299</v>
      </c>
      <c r="W185" s="282"/>
      <c r="X185" s="282">
        <f t="shared" si="7"/>
        <v>0</v>
      </c>
      <c r="Y185" s="282"/>
      <c r="Z185" s="282"/>
      <c r="AB185" s="284" t="str">
        <f t="shared" si="8"/>
        <v>TantalumH.C. Starck Inc.</v>
      </c>
    </row>
    <row r="186" spans="1:28" s="283" customFormat="1" ht="64.55" customHeight="1">
      <c r="A186" s="455" t="s">
        <v>1591</v>
      </c>
      <c r="B186" s="451" t="s">
        <v>1265</v>
      </c>
      <c r="C186" s="454" t="s">
        <v>1590</v>
      </c>
      <c r="D186" s="451"/>
      <c r="E186" s="451" t="s">
        <v>1241</v>
      </c>
      <c r="F186" s="451" t="s">
        <v>1591</v>
      </c>
      <c r="G186" s="451" t="s">
        <v>15434</v>
      </c>
      <c r="H186" s="452">
        <v>0</v>
      </c>
      <c r="I186" s="453" t="s">
        <v>2046</v>
      </c>
      <c r="J186" s="453" t="s">
        <v>2047</v>
      </c>
      <c r="K186" s="240"/>
      <c r="L186" s="240"/>
      <c r="M186" s="240"/>
      <c r="N186" s="240"/>
      <c r="O186" s="240"/>
      <c r="P186" s="239"/>
      <c r="Q186" s="241"/>
      <c r="R186" s="236" t="str">
        <f ca="1">IF(ISERROR($V186),"",OFFSET('Smelter Look-up'!$C$4,$V186-4,0)&amp;"")</f>
        <v>H.C. Starck Ltd.</v>
      </c>
      <c r="S186" s="250" t="str">
        <f t="shared" ca="1" si="6"/>
        <v>JP</v>
      </c>
      <c r="T186" s="250" t="str">
        <f ca="1">IF(B186="","",IF(ISERROR(MATCH($J186,SorP!$B$1:$B$6230,0)),"",INDIRECT("'SorP'!$A$"&amp;MATCH($J186,SorP!$B$1:$B$6230,0))))</f>
        <v>JP-08</v>
      </c>
      <c r="U186" s="280"/>
      <c r="V186" s="281">
        <f>IF(C186="",NA(),MATCH($B186&amp;$C186,'Smelter Look-up'!$J:$J,0))</f>
        <v>300</v>
      </c>
      <c r="W186" s="282"/>
      <c r="X186" s="282">
        <f t="shared" si="7"/>
        <v>0</v>
      </c>
      <c r="Y186" s="282"/>
      <c r="Z186" s="282"/>
      <c r="AB186" s="284" t="str">
        <f t="shared" si="8"/>
        <v>TantalumH.C. Starck Ltd.</v>
      </c>
    </row>
    <row r="187" spans="1:28" s="283" customFormat="1" ht="77.45" customHeight="1">
      <c r="A187" s="455" t="s">
        <v>1592</v>
      </c>
      <c r="B187" s="451" t="s">
        <v>1265</v>
      </c>
      <c r="C187" s="454" t="s">
        <v>3020</v>
      </c>
      <c r="D187" s="451"/>
      <c r="E187" s="451" t="s">
        <v>1234</v>
      </c>
      <c r="F187" s="451" t="s">
        <v>1592</v>
      </c>
      <c r="G187" s="451" t="s">
        <v>15434</v>
      </c>
      <c r="H187" s="452">
        <v>0</v>
      </c>
      <c r="I187" s="453" t="s">
        <v>2043</v>
      </c>
      <c r="J187" s="453" t="s">
        <v>1805</v>
      </c>
      <c r="K187" s="240"/>
      <c r="L187" s="240"/>
      <c r="M187" s="240"/>
      <c r="N187" s="240"/>
      <c r="O187" s="240"/>
      <c r="P187" s="239"/>
      <c r="Q187" s="241"/>
      <c r="R187" s="236" t="str">
        <f ca="1">IF(ISERROR($V187),"",OFFSET('Smelter Look-up'!$C$4,$V187-4,0)&amp;"")</f>
        <v>H.C. Starck Smelting GmbH &amp; Co. KG</v>
      </c>
      <c r="S187" s="250" t="str">
        <f t="shared" ref="S187:S250" ca="1" si="9">IF(B187="","",IF(ISERROR(MATCH($E187,CL,0)),"Unknown",INDIRECT("'C'!$A$"&amp;MATCH($E187,CL,0)+1)))</f>
        <v>DE</v>
      </c>
      <c r="T187" s="250" t="str">
        <f ca="1">IF(B187="","",IF(ISERROR(MATCH($J187,SorP!$B$1:$B$6230,0)),"",INDIRECT("'SorP'!$A$"&amp;MATCH($J187,SorP!$B$1:$B$6230,0))))</f>
        <v>DE-BW</v>
      </c>
      <c r="U187" s="280"/>
      <c r="V187" s="281">
        <f>IF(C187="",NA(),MATCH($B187&amp;$C187,'Smelter Look-up'!$J:$J,0))</f>
        <v>301</v>
      </c>
      <c r="W187" s="282"/>
      <c r="X187" s="282">
        <f t="shared" ref="X187:X250" si="10">IF(AND(C187="Smelter not listed",OR(LEN(D187)=0,LEN(E187)=0)),1,0)</f>
        <v>0</v>
      </c>
      <c r="Y187" s="282"/>
      <c r="Z187" s="282"/>
      <c r="AB187" s="284" t="str">
        <f t="shared" ref="AB187:AB250" si="11">B187&amp;C187</f>
        <v>TantalumH.C. Starck Smelting GmbH &amp; Co. KG</v>
      </c>
    </row>
    <row r="188" spans="1:28" s="283" customFormat="1" ht="77.45" customHeight="1">
      <c r="A188" s="455" t="s">
        <v>2159</v>
      </c>
      <c r="B188" s="451" t="s">
        <v>1266</v>
      </c>
      <c r="C188" s="454" t="s">
        <v>2158</v>
      </c>
      <c r="D188" s="451"/>
      <c r="E188" s="451" t="s">
        <v>3153</v>
      </c>
      <c r="F188" s="451" t="s">
        <v>2159</v>
      </c>
      <c r="G188" s="451" t="s">
        <v>15434</v>
      </c>
      <c r="H188" s="452">
        <v>0</v>
      </c>
      <c r="I188" s="453" t="s">
        <v>2160</v>
      </c>
      <c r="J188" s="453" t="s">
        <v>1887</v>
      </c>
      <c r="K188" s="240"/>
      <c r="L188" s="240"/>
      <c r="M188" s="240"/>
      <c r="N188" s="240"/>
      <c r="O188" s="240"/>
      <c r="P188" s="239"/>
      <c r="Q188" s="241"/>
      <c r="R188" s="236" t="str">
        <f ca="1">IF(ISERROR($V188),"",OFFSET('Smelter Look-up'!$C$4,$V188-4,0)&amp;"")</f>
        <v>Niagara Refining LLC</v>
      </c>
      <c r="S188" s="250" t="str">
        <f t="shared" ca="1" si="9"/>
        <v>US</v>
      </c>
      <c r="T188" s="250" t="str">
        <f ca="1">IF(B188="","",IF(ISERROR(MATCH($J188,SorP!$B$1:$B$6230,0)),"",INDIRECT("'SorP'!$A$"&amp;MATCH($J188,SorP!$B$1:$B$6230,0))))</f>
        <v>US-NY</v>
      </c>
      <c r="U188" s="280"/>
      <c r="V188" s="281">
        <f>IF(C188="",NA(),MATCH($B188&amp;$C188,'Smelter Look-up'!$J:$J,0))</f>
        <v>556</v>
      </c>
      <c r="W188" s="282"/>
      <c r="X188" s="282">
        <f t="shared" si="10"/>
        <v>0</v>
      </c>
      <c r="Y188" s="282"/>
      <c r="Z188" s="282"/>
      <c r="AB188" s="284" t="str">
        <f t="shared" si="11"/>
        <v>TungstenNiagara Refining LLC</v>
      </c>
    </row>
    <row r="189" spans="1:28" s="283" customFormat="1" ht="77.45" customHeight="1">
      <c r="A189" s="455" t="s">
        <v>1549</v>
      </c>
      <c r="B189" s="451" t="s">
        <v>1263</v>
      </c>
      <c r="C189" s="454" t="s">
        <v>1548</v>
      </c>
      <c r="D189" s="451"/>
      <c r="E189" s="451" t="s">
        <v>3153</v>
      </c>
      <c r="F189" s="451" t="s">
        <v>1549</v>
      </c>
      <c r="G189" s="451" t="s">
        <v>15434</v>
      </c>
      <c r="H189" s="452">
        <v>0</v>
      </c>
      <c r="I189" s="453" t="s">
        <v>1981</v>
      </c>
      <c r="J189" s="453" t="s">
        <v>1982</v>
      </c>
      <c r="K189" s="240"/>
      <c r="L189" s="240"/>
      <c r="M189" s="240"/>
      <c r="N189" s="240"/>
      <c r="O189" s="240"/>
      <c r="P189" s="239"/>
      <c r="Q189" s="241"/>
      <c r="R189" s="236" t="str">
        <f ca="1">IF(ISERROR($V189),"",OFFSET('Smelter Look-up'!$C$4,$V189-4,0)&amp;"")</f>
        <v>Republic Metals Corporation</v>
      </c>
      <c r="S189" s="250" t="str">
        <f t="shared" ca="1" si="9"/>
        <v>US</v>
      </c>
      <c r="T189" s="250" t="str">
        <f ca="1">IF(B189="","",IF(ISERROR(MATCH($J189,SorP!$B$1:$B$6230,0)),"",INDIRECT("'SorP'!$A$"&amp;MATCH($J189,SorP!$B$1:$B$6230,0))))</f>
        <v>US-FL</v>
      </c>
      <c r="U189" s="280"/>
      <c r="V189" s="281">
        <f>IF(C189="",NA(),MATCH($B189&amp;$C189,'Smelter Look-up'!$J:$J,0))</f>
        <v>190</v>
      </c>
      <c r="W189" s="282"/>
      <c r="X189" s="282">
        <f t="shared" si="10"/>
        <v>0</v>
      </c>
      <c r="Y189" s="282"/>
      <c r="Z189" s="282"/>
      <c r="AB189" s="284" t="str">
        <f t="shared" si="11"/>
        <v>GoldRepublic Metals Corporation</v>
      </c>
    </row>
    <row r="190" spans="1:28" s="283" customFormat="1" ht="64.55" customHeight="1">
      <c r="A190" s="455" t="s">
        <v>1599</v>
      </c>
      <c r="B190" s="451" t="s">
        <v>1266</v>
      </c>
      <c r="C190" s="454" t="s">
        <v>1598</v>
      </c>
      <c r="D190" s="451"/>
      <c r="E190" s="451" t="s">
        <v>1232</v>
      </c>
      <c r="F190" s="451" t="s">
        <v>1599</v>
      </c>
      <c r="G190" s="451" t="s">
        <v>15434</v>
      </c>
      <c r="H190" s="452">
        <v>0</v>
      </c>
      <c r="I190" s="453" t="s">
        <v>2074</v>
      </c>
      <c r="J190" s="453" t="s">
        <v>1866</v>
      </c>
      <c r="K190" s="240"/>
      <c r="L190" s="240"/>
      <c r="M190" s="240"/>
      <c r="N190" s="240"/>
      <c r="O190" s="240"/>
      <c r="P190" s="239"/>
      <c r="Q190" s="241"/>
      <c r="R190" s="236" t="str">
        <f ca="1">IF(ISERROR($V190),"",OFFSET('Smelter Look-up'!$C$4,$V190-4,0)&amp;"")</f>
        <v>Jiangwu H.C. Starck Tungsten Products Co., Ltd.</v>
      </c>
      <c r="S190" s="250" t="str">
        <f t="shared" ca="1" si="9"/>
        <v>CN</v>
      </c>
      <c r="T190" s="250" t="str">
        <f ca="1">IF(B190="","",IF(ISERROR(MATCH($J190,SorP!$B$1:$B$6230,0)),"",INDIRECT("'SorP'!$A$"&amp;MATCH($J190,SorP!$B$1:$B$6230,0))))</f>
        <v>CN-36</v>
      </c>
      <c r="U190" s="280"/>
      <c r="V190" s="281">
        <f>IF(C190="",NA(),MATCH($B190&amp;$C190,'Smelter Look-up'!$J:$J,0))</f>
        <v>542</v>
      </c>
      <c r="W190" s="282"/>
      <c r="X190" s="282">
        <f t="shared" si="10"/>
        <v>0</v>
      </c>
      <c r="Y190" s="282"/>
      <c r="Z190" s="282"/>
      <c r="AB190" s="284" t="str">
        <f t="shared" si="11"/>
        <v>TungstenJiangwu H.C. Starck Tungsten Products Co., Ltd.</v>
      </c>
    </row>
    <row r="191" spans="1:28" s="283" customFormat="1" ht="116.15" customHeight="1">
      <c r="A191" s="455" t="s">
        <v>1560</v>
      </c>
      <c r="B191" s="451" t="s">
        <v>1264</v>
      </c>
      <c r="C191" s="454" t="s">
        <v>1559</v>
      </c>
      <c r="D191" s="451"/>
      <c r="E191" s="451" t="s">
        <v>1238</v>
      </c>
      <c r="F191" s="451" t="s">
        <v>1560</v>
      </c>
      <c r="G191" s="451" t="s">
        <v>15434</v>
      </c>
      <c r="H191" s="452">
        <v>0</v>
      </c>
      <c r="I191" s="453" t="s">
        <v>2067</v>
      </c>
      <c r="J191" s="453" t="s">
        <v>15437</v>
      </c>
      <c r="K191" s="240"/>
      <c r="L191" s="240"/>
      <c r="M191" s="240"/>
      <c r="N191" s="240"/>
      <c r="O191" s="240"/>
      <c r="P191" s="239"/>
      <c r="Q191" s="241"/>
      <c r="R191" s="236" t="str">
        <f ca="1">IF(ISERROR($V191),"",OFFSET('Smelter Look-up'!$C$4,$V191-4,0)&amp;"")</f>
        <v>CV Venus Inti Perkasa</v>
      </c>
      <c r="S191" s="250" t="str">
        <f t="shared" ca="1" si="9"/>
        <v>ID</v>
      </c>
      <c r="T191" s="250" t="str">
        <f ca="1">IF(B191="","",IF(ISERROR(MATCH($J191,SorP!$B$1:$B$6230,0)),"",INDIRECT("'SorP'!$A$"&amp;MATCH($J191,SorP!$B$1:$B$6230,0))))</f>
        <v/>
      </c>
      <c r="U191" s="280"/>
      <c r="V191" s="281">
        <f>IF(C191="",NA(),MATCH($B191&amp;$C191,'Smelter Look-up'!$J:$J,0))</f>
        <v>376</v>
      </c>
      <c r="W191" s="282"/>
      <c r="X191" s="282">
        <f t="shared" si="10"/>
        <v>0</v>
      </c>
      <c r="Y191" s="282"/>
      <c r="Z191" s="282"/>
      <c r="AB191" s="284" t="str">
        <f t="shared" si="11"/>
        <v>TinCV Venus Inti Perkasa</v>
      </c>
    </row>
    <row r="192" spans="1:28" s="283" customFormat="1" ht="51.65" customHeight="1">
      <c r="A192" s="455" t="s">
        <v>856</v>
      </c>
      <c r="B192" s="451" t="s">
        <v>1265</v>
      </c>
      <c r="C192" s="454" t="s">
        <v>3283</v>
      </c>
      <c r="D192" s="451"/>
      <c r="E192" s="451" t="s">
        <v>1232</v>
      </c>
      <c r="F192" s="451" t="s">
        <v>856</v>
      </c>
      <c r="G192" s="451" t="s">
        <v>15434</v>
      </c>
      <c r="H192" s="452">
        <v>0</v>
      </c>
      <c r="I192" s="453" t="s">
        <v>2009</v>
      </c>
      <c r="J192" s="453" t="s">
        <v>1866</v>
      </c>
      <c r="K192" s="240"/>
      <c r="L192" s="240"/>
      <c r="M192" s="240"/>
      <c r="N192" s="240"/>
      <c r="O192" s="240"/>
      <c r="P192" s="239"/>
      <c r="Q192" s="241"/>
      <c r="R192" s="236" t="str">
        <f ca="1">IF(ISERROR($V192),"",OFFSET('Smelter Look-up'!$C$4,$V192-4,0)&amp;"")</f>
        <v>Jiujiang Tanbre Co., Ltd.</v>
      </c>
      <c r="S192" s="250" t="str">
        <f t="shared" ca="1" si="9"/>
        <v>CN</v>
      </c>
      <c r="T192" s="250" t="str">
        <f ca="1">IF(B192="","",IF(ISERROR(MATCH($J192,SorP!$B$1:$B$6230,0)),"",INDIRECT("'SorP'!$A$"&amp;MATCH($J192,SorP!$B$1:$B$6230,0))))</f>
        <v>CN-36</v>
      </c>
      <c r="U192" s="280"/>
      <c r="V192" s="281">
        <f>IF(C192="",NA(),MATCH($B192&amp;$C192,'Smelter Look-up'!$J:$J,0))</f>
        <v>308</v>
      </c>
      <c r="W192" s="282"/>
      <c r="X192" s="282">
        <f t="shared" si="10"/>
        <v>0</v>
      </c>
      <c r="Y192" s="282"/>
      <c r="Z192" s="282"/>
      <c r="AB192" s="284" t="str">
        <f t="shared" si="11"/>
        <v>TantalumJiujiang Nonferrous Metals Smelting Company Limited</v>
      </c>
    </row>
    <row r="193" spans="1:28" s="283" customFormat="1" ht="90.35" customHeight="1">
      <c r="A193" s="455" t="s">
        <v>860</v>
      </c>
      <c r="B193" s="451" t="s">
        <v>1265</v>
      </c>
      <c r="C193" s="454" t="s">
        <v>1371</v>
      </c>
      <c r="D193" s="451"/>
      <c r="E193" s="451" t="s">
        <v>1241</v>
      </c>
      <c r="F193" s="451" t="s">
        <v>860</v>
      </c>
      <c r="G193" s="451" t="s">
        <v>15434</v>
      </c>
      <c r="H193" s="452">
        <v>0</v>
      </c>
      <c r="I193" s="453" t="s">
        <v>2017</v>
      </c>
      <c r="J193" s="453" t="s">
        <v>2018</v>
      </c>
      <c r="K193" s="240"/>
      <c r="L193" s="240"/>
      <c r="M193" s="240"/>
      <c r="N193" s="240"/>
      <c r="O193" s="240"/>
      <c r="P193" s="239"/>
      <c r="Q193" s="241"/>
      <c r="R193" s="236" t="str">
        <f ca="1">IF(ISERROR($V193),"",OFFSET('Smelter Look-up'!$C$4,$V193-4,0)&amp;"")</f>
        <v>Mitsui Mining and Smelting Co., Ltd.</v>
      </c>
      <c r="S193" s="250" t="str">
        <f t="shared" ca="1" si="9"/>
        <v>JP</v>
      </c>
      <c r="T193" s="250" t="str">
        <f ca="1">IF(B193="","",IF(ISERROR(MATCH($J193,SorP!$B$1:$B$6230,0)),"",INDIRECT("'SorP'!$A$"&amp;MATCH($J193,SorP!$B$1:$B$6230,0))))</f>
        <v>JP-40</v>
      </c>
      <c r="U193" s="280"/>
      <c r="V193" s="281">
        <f>IF(C193="",NA(),MATCH($B193&amp;$C193,'Smelter Look-up'!$J:$J,0))</f>
        <v>320</v>
      </c>
      <c r="W193" s="282"/>
      <c r="X193" s="282">
        <f t="shared" si="10"/>
        <v>0</v>
      </c>
      <c r="Y193" s="282"/>
      <c r="Z193" s="282"/>
      <c r="AB193" s="284" t="str">
        <f t="shared" si="11"/>
        <v>TantalumMitsui Mining and Smelting Co., Ltd.</v>
      </c>
    </row>
    <row r="194" spans="1:28" s="283" customFormat="1" ht="116.15" customHeight="1">
      <c r="A194" s="455" t="s">
        <v>866</v>
      </c>
      <c r="B194" s="451" t="s">
        <v>1265</v>
      </c>
      <c r="C194" s="454" t="s">
        <v>3168</v>
      </c>
      <c r="D194" s="451"/>
      <c r="E194" s="451" t="s">
        <v>1241</v>
      </c>
      <c r="F194" s="451" t="s">
        <v>866</v>
      </c>
      <c r="G194" s="451" t="s">
        <v>15434</v>
      </c>
      <c r="H194" s="452">
        <v>0</v>
      </c>
      <c r="I194" s="453" t="s">
        <v>2027</v>
      </c>
      <c r="J194" s="453" t="s">
        <v>1813</v>
      </c>
      <c r="K194" s="240"/>
      <c r="L194" s="240"/>
      <c r="M194" s="240"/>
      <c r="N194" s="240"/>
      <c r="O194" s="240"/>
      <c r="P194" s="239"/>
      <c r="Q194" s="241"/>
      <c r="R194" s="236" t="str">
        <f ca="1">IF(ISERROR($V194),"",OFFSET('Smelter Look-up'!$C$4,$V194-4,0)&amp;"")</f>
        <v>Taki Chemical Co., Ltd.</v>
      </c>
      <c r="S194" s="250" t="str">
        <f t="shared" ca="1" si="9"/>
        <v>JP</v>
      </c>
      <c r="T194" s="250" t="str">
        <f ca="1">IF(B194="","",IF(ISERROR(MATCH($J194,SorP!$B$1:$B$6230,0)),"",INDIRECT("'SorP'!$A$"&amp;MATCH($J194,SorP!$B$1:$B$6230,0))))</f>
        <v>JP-28</v>
      </c>
      <c r="U194" s="280"/>
      <c r="V194" s="281">
        <f>IF(C194="",NA(),MATCH($B194&amp;$C194,'Smelter Look-up'!$J:$J,0))</f>
        <v>336</v>
      </c>
      <c r="W194" s="282"/>
      <c r="X194" s="282">
        <f t="shared" si="10"/>
        <v>0</v>
      </c>
      <c r="Y194" s="282"/>
      <c r="Z194" s="282"/>
      <c r="AB194" s="284" t="str">
        <f t="shared" si="11"/>
        <v>TantalumTaki Chemical Co., Ltd.</v>
      </c>
    </row>
    <row r="195" spans="1:28" s="283" customFormat="1" ht="77.45" customHeight="1">
      <c r="A195" s="455" t="s">
        <v>1570</v>
      </c>
      <c r="B195" s="451" t="s">
        <v>1266</v>
      </c>
      <c r="C195" s="454" t="s">
        <v>1569</v>
      </c>
      <c r="D195" s="451"/>
      <c r="E195" s="451" t="s">
        <v>1232</v>
      </c>
      <c r="F195" s="451" t="s">
        <v>1570</v>
      </c>
      <c r="G195" s="451" t="s">
        <v>15434</v>
      </c>
      <c r="H195" s="452">
        <v>0</v>
      </c>
      <c r="I195" s="453" t="s">
        <v>2075</v>
      </c>
      <c r="J195" s="453" t="s">
        <v>1851</v>
      </c>
      <c r="K195" s="240"/>
      <c r="L195" s="240"/>
      <c r="M195" s="240"/>
      <c r="N195" s="240"/>
      <c r="O195" s="240"/>
      <c r="P195" s="239"/>
      <c r="Q195" s="241"/>
      <c r="R195" s="236" t="str">
        <f ca="1">IF(ISERROR($V195),"",OFFSET('Smelter Look-up'!$C$4,$V195-4,0)&amp;"")</f>
        <v>Chenzhou Diamond Tungsten Products Co., Ltd.</v>
      </c>
      <c r="S195" s="250" t="str">
        <f t="shared" ca="1" si="9"/>
        <v>CN</v>
      </c>
      <c r="T195" s="250" t="str">
        <f ca="1">IF(B195="","",IF(ISERROR(MATCH($J195,SorP!$B$1:$B$6230,0)),"",INDIRECT("'SorP'!$A$"&amp;MATCH($J195,SorP!$B$1:$B$6230,0))))</f>
        <v>CN-43</v>
      </c>
      <c r="U195" s="280"/>
      <c r="V195" s="281">
        <f>IF(C195="",NA(),MATCH($B195&amp;$C195,'Smelter Look-up'!$J:$J,0))</f>
        <v>519</v>
      </c>
      <c r="W195" s="282"/>
      <c r="X195" s="282">
        <f t="shared" si="10"/>
        <v>0</v>
      </c>
      <c r="Y195" s="282"/>
      <c r="Z195" s="282"/>
      <c r="AB195" s="284" t="str">
        <f t="shared" si="11"/>
        <v>TungstenChenzhou Diamond Tungsten Products Co., Ltd.</v>
      </c>
    </row>
    <row r="196" spans="1:28" s="283" customFormat="1" ht="77.45" customHeight="1">
      <c r="A196" s="455" t="s">
        <v>1582</v>
      </c>
      <c r="B196" s="451" t="s">
        <v>1265</v>
      </c>
      <c r="C196" s="454" t="s">
        <v>1581</v>
      </c>
      <c r="D196" s="451"/>
      <c r="E196" s="451" t="s">
        <v>3153</v>
      </c>
      <c r="F196" s="451" t="s">
        <v>1582</v>
      </c>
      <c r="G196" s="451" t="s">
        <v>15434</v>
      </c>
      <c r="H196" s="452">
        <v>0</v>
      </c>
      <c r="I196" s="453" t="s">
        <v>2048</v>
      </c>
      <c r="J196" s="453" t="s">
        <v>2030</v>
      </c>
      <c r="K196" s="240"/>
      <c r="L196" s="240"/>
      <c r="M196" s="240"/>
      <c r="N196" s="240"/>
      <c r="O196" s="240"/>
      <c r="P196" s="239"/>
      <c r="Q196" s="241"/>
      <c r="R196" s="236" t="str">
        <f ca="1">IF(ISERROR($V196),"",OFFSET('Smelter Look-up'!$C$4,$V196-4,0)&amp;"")</f>
        <v>Global Advanced Metals Boyertown</v>
      </c>
      <c r="S196" s="250" t="str">
        <f t="shared" ca="1" si="9"/>
        <v>US</v>
      </c>
      <c r="T196" s="250" t="str">
        <f ca="1">IF(B196="","",IF(ISERROR(MATCH($J196,SorP!$B$1:$B$6230,0)),"",INDIRECT("'SorP'!$A$"&amp;MATCH($J196,SorP!$B$1:$B$6230,0))))</f>
        <v>US-PA</v>
      </c>
      <c r="U196" s="280"/>
      <c r="V196" s="281">
        <f>IF(C196="",NA(),MATCH($B196&amp;$C196,'Smelter Look-up'!$J:$J,0))</f>
        <v>294</v>
      </c>
      <c r="W196" s="282"/>
      <c r="X196" s="282">
        <f t="shared" si="10"/>
        <v>0</v>
      </c>
      <c r="Y196" s="282"/>
      <c r="Z196" s="282"/>
      <c r="AB196" s="284" t="str">
        <f t="shared" si="11"/>
        <v>TantalumGlobal Advanced Metals Boyertown</v>
      </c>
    </row>
    <row r="197" spans="1:28" s="283" customFormat="1" ht="38.75" customHeight="1">
      <c r="A197" s="455" t="s">
        <v>157</v>
      </c>
      <c r="B197" s="451" t="s">
        <v>1266</v>
      </c>
      <c r="C197" s="454" t="s">
        <v>168</v>
      </c>
      <c r="D197" s="451"/>
      <c r="E197" s="451" t="s">
        <v>1232</v>
      </c>
      <c r="F197" s="451" t="s">
        <v>157</v>
      </c>
      <c r="G197" s="451" t="s">
        <v>15434</v>
      </c>
      <c r="H197" s="452">
        <v>0</v>
      </c>
      <c r="I197" s="453" t="s">
        <v>2074</v>
      </c>
      <c r="J197" s="453" t="s">
        <v>1866</v>
      </c>
      <c r="K197" s="240"/>
      <c r="L197" s="240"/>
      <c r="M197" s="240"/>
      <c r="N197" s="240"/>
      <c r="O197" s="240"/>
      <c r="P197" s="239"/>
      <c r="Q197" s="241"/>
      <c r="R197" s="236" t="str">
        <f ca="1">IF(ISERROR($V197),"",OFFSET('Smelter Look-up'!$C$4,$V197-4,0)&amp;"")</f>
        <v>Jiangxi Xinsheng Tungsten Industry Co., Ltd.</v>
      </c>
      <c r="S197" s="250" t="str">
        <f t="shared" ca="1" si="9"/>
        <v>CN</v>
      </c>
      <c r="T197" s="250" t="str">
        <f ca="1">IF(B197="","",IF(ISERROR(MATCH($J197,SorP!$B$1:$B$6230,0)),"",INDIRECT("'SorP'!$A$"&amp;MATCH($J197,SorP!$B$1:$B$6230,0))))</f>
        <v>CN-36</v>
      </c>
      <c r="U197" s="280"/>
      <c r="V197" s="281">
        <f>IF(C197="",NA(),MATCH($B197&amp;$C197,'Smelter Look-up'!$J:$J,0))</f>
        <v>549</v>
      </c>
      <c r="W197" s="282"/>
      <c r="X197" s="282">
        <f t="shared" si="10"/>
        <v>0</v>
      </c>
      <c r="Y197" s="282"/>
      <c r="Z197" s="282"/>
      <c r="AB197" s="284" t="str">
        <f t="shared" si="11"/>
        <v>TungstenJiangxi Xinsheng Tungsten Industry Co., Ltd.</v>
      </c>
    </row>
    <row r="198" spans="1:28" s="283" customFormat="1" ht="51.65" customHeight="1">
      <c r="A198" s="456" t="s">
        <v>2114</v>
      </c>
      <c r="B198" s="451" t="s">
        <v>1264</v>
      </c>
      <c r="C198" s="454" t="s">
        <v>2113</v>
      </c>
      <c r="D198" s="451"/>
      <c r="E198" s="451" t="s">
        <v>1238</v>
      </c>
      <c r="F198" s="451" t="s">
        <v>2114</v>
      </c>
      <c r="G198" s="451" t="s">
        <v>15434</v>
      </c>
      <c r="H198" s="452">
        <v>0</v>
      </c>
      <c r="I198" s="453" t="s">
        <v>2065</v>
      </c>
      <c r="J198" s="453" t="s">
        <v>14221</v>
      </c>
      <c r="K198" s="240"/>
      <c r="L198" s="240"/>
      <c r="M198" s="240"/>
      <c r="N198" s="240"/>
      <c r="O198" s="240"/>
      <c r="P198" s="239"/>
      <c r="Q198" s="241"/>
      <c r="R198" s="236" t="str">
        <f ca="1">IF(ISERROR($V198),"",OFFSET('Smelter Look-up'!$C$4,$V198-4,0)&amp;"")</f>
        <v>CV Ayi Jaya</v>
      </c>
      <c r="S198" s="250" t="str">
        <f t="shared" ca="1" si="9"/>
        <v>ID</v>
      </c>
      <c r="T198" s="250" t="str">
        <f ca="1">IF(B198="","",IF(ISERROR(MATCH($J198,SorP!$B$1:$B$6230,0)),"",INDIRECT("'SorP'!$A$"&amp;MATCH($J198,SorP!$B$1:$B$6230,0))))</f>
        <v>ID-BB</v>
      </c>
      <c r="U198" s="280"/>
      <c r="V198" s="281">
        <f>IF(C198="",NA(),MATCH($B198&amp;$C198,'Smelter Look-up'!$J:$J,0))</f>
        <v>369</v>
      </c>
      <c r="W198" s="282"/>
      <c r="X198" s="282">
        <f t="shared" si="10"/>
        <v>0</v>
      </c>
      <c r="Y198" s="282"/>
      <c r="Z198" s="282"/>
      <c r="AB198" s="284" t="str">
        <f t="shared" si="11"/>
        <v>TinCV Ayi Jaya</v>
      </c>
    </row>
    <row r="199" spans="1:28" s="283" customFormat="1" ht="64.55" customHeight="1">
      <c r="A199" s="450" t="s">
        <v>2766</v>
      </c>
      <c r="B199" s="451" t="s">
        <v>1264</v>
      </c>
      <c r="C199" s="454" t="s">
        <v>2765</v>
      </c>
      <c r="D199" s="451"/>
      <c r="E199" s="451" t="s">
        <v>1238</v>
      </c>
      <c r="F199" s="451" t="s">
        <v>2766</v>
      </c>
      <c r="G199" s="451" t="s">
        <v>15434</v>
      </c>
      <c r="H199" s="452">
        <v>0</v>
      </c>
      <c r="I199" s="451" t="s">
        <v>2067</v>
      </c>
      <c r="J199" s="451" t="s">
        <v>14221</v>
      </c>
      <c r="K199" s="240"/>
      <c r="L199" s="240"/>
      <c r="M199" s="240"/>
      <c r="N199" s="240"/>
      <c r="O199" s="240"/>
      <c r="P199" s="239"/>
      <c r="Q199" s="241"/>
      <c r="R199" s="236" t="str">
        <f ca="1">IF(ISERROR($V199),"",OFFSET('Smelter Look-up'!$C$4,$V199-4,0)&amp;"")</f>
        <v>CV Tiga Sekawan</v>
      </c>
      <c r="S199" s="250" t="str">
        <f t="shared" ca="1" si="9"/>
        <v>ID</v>
      </c>
      <c r="T199" s="250" t="str">
        <f ca="1">IF(B199="","",IF(ISERROR(MATCH($J199,SorP!$B$1:$B$6230,0)),"",INDIRECT("'SorP'!$A$"&amp;MATCH($J199,SorP!$B$1:$B$6230,0))))</f>
        <v>ID-BB</v>
      </c>
      <c r="U199" s="280"/>
      <c r="V199" s="281">
        <f>IF(C199="",NA(),MATCH($B199&amp;$C199,'Smelter Look-up'!$J:$J,0))</f>
        <v>374</v>
      </c>
      <c r="W199" s="282"/>
      <c r="X199" s="282">
        <f t="shared" si="10"/>
        <v>0</v>
      </c>
      <c r="Y199" s="282"/>
      <c r="Z199" s="282"/>
      <c r="AB199" s="284" t="str">
        <f t="shared" si="11"/>
        <v>TinCV Tiga Sekawan</v>
      </c>
    </row>
    <row r="200" spans="1:28" s="283" customFormat="1" ht="51.65" customHeight="1">
      <c r="A200" s="450" t="s">
        <v>2696</v>
      </c>
      <c r="B200" s="451" t="s">
        <v>1264</v>
      </c>
      <c r="C200" s="454" t="s">
        <v>2695</v>
      </c>
      <c r="D200" s="451"/>
      <c r="E200" s="451" t="s">
        <v>1238</v>
      </c>
      <c r="F200" s="451" t="s">
        <v>2696</v>
      </c>
      <c r="G200" s="451" t="s">
        <v>15434</v>
      </c>
      <c r="H200" s="452">
        <v>0</v>
      </c>
      <c r="I200" s="453" t="s">
        <v>15438</v>
      </c>
      <c r="J200" s="453" t="s">
        <v>15437</v>
      </c>
      <c r="K200" s="240"/>
      <c r="L200" s="240"/>
      <c r="M200" s="240"/>
      <c r="N200" s="240"/>
      <c r="O200" s="240"/>
      <c r="P200" s="239"/>
      <c r="Q200" s="241"/>
      <c r="R200" s="236" t="str">
        <f ca="1">IF(ISERROR($V200),"",OFFSET('Smelter Look-up'!$C$4,$V200-4,0)&amp;"")</f>
        <v>PT Bangka Prima Tin</v>
      </c>
      <c r="S200" s="250" t="str">
        <f t="shared" ca="1" si="9"/>
        <v>ID</v>
      </c>
      <c r="T200" s="250" t="str">
        <f ca="1">IF(B200="","",IF(ISERROR(MATCH($J200,SorP!$B$1:$B$6230,0)),"",INDIRECT("'SorP'!$A$"&amp;MATCH($J200,SorP!$B$1:$B$6230,0))))</f>
        <v/>
      </c>
      <c r="U200" s="280"/>
      <c r="V200" s="281">
        <f>IF(C200="",NA(),MATCH($B200&amp;$C200,'Smelter Look-up'!$J:$J,0))</f>
        <v>445</v>
      </c>
      <c r="W200" s="282"/>
      <c r="X200" s="282">
        <f t="shared" si="10"/>
        <v>0</v>
      </c>
      <c r="Y200" s="282"/>
      <c r="Z200" s="282"/>
      <c r="AB200" s="284" t="str">
        <f t="shared" si="11"/>
        <v>TinPT Bangka Prima Tin</v>
      </c>
    </row>
    <row r="201" spans="1:28" s="283" customFormat="1" ht="116.15" customHeight="1">
      <c r="A201" s="450" t="s">
        <v>3174</v>
      </c>
      <c r="B201" s="451" t="s">
        <v>1264</v>
      </c>
      <c r="C201" s="454" t="s">
        <v>3173</v>
      </c>
      <c r="D201" s="451"/>
      <c r="E201" s="451" t="s">
        <v>1238</v>
      </c>
      <c r="F201" s="451" t="s">
        <v>3174</v>
      </c>
      <c r="G201" s="451" t="s">
        <v>15434</v>
      </c>
      <c r="H201" s="452">
        <v>0</v>
      </c>
      <c r="I201" s="453" t="s">
        <v>15450</v>
      </c>
      <c r="J201" s="453" t="s">
        <v>15437</v>
      </c>
      <c r="K201" s="240"/>
      <c r="L201" s="240"/>
      <c r="M201" s="240"/>
      <c r="N201" s="240"/>
      <c r="O201" s="240"/>
      <c r="P201" s="239"/>
      <c r="Q201" s="241"/>
      <c r="R201" s="236" t="str">
        <f ca="1">IF(ISERROR($V201),"",OFFSET('Smelter Look-up'!$C$4,$V201-4,0)&amp;"")</f>
        <v>PT Menara Cipta Mulia</v>
      </c>
      <c r="S201" s="250" t="str">
        <f t="shared" ca="1" si="9"/>
        <v>ID</v>
      </c>
      <c r="T201" s="250" t="str">
        <f ca="1">IF(B201="","",IF(ISERROR(MATCH($J201,SorP!$B$1:$B$6230,0)),"",INDIRECT("'SorP'!$A$"&amp;MATCH($J201,SorP!$B$1:$B$6230,0))))</f>
        <v/>
      </c>
      <c r="U201" s="280"/>
      <c r="V201" s="281">
        <f>IF(C201="",NA(),MATCH($B201&amp;$C201,'Smelter Look-up'!$J:$J,0))</f>
        <v>458</v>
      </c>
      <c r="W201" s="282"/>
      <c r="X201" s="282">
        <f t="shared" si="10"/>
        <v>0</v>
      </c>
      <c r="Y201" s="282"/>
      <c r="Z201" s="282"/>
      <c r="AB201" s="284" t="str">
        <f t="shared" si="11"/>
        <v>TinPT Menara Cipta Mulia</v>
      </c>
    </row>
    <row r="202" spans="1:28" s="283" customFormat="1" ht="90.35" customHeight="1">
      <c r="A202" s="450" t="s">
        <v>918</v>
      </c>
      <c r="B202" s="451" t="s">
        <v>1266</v>
      </c>
      <c r="C202" s="454" t="s">
        <v>2704</v>
      </c>
      <c r="D202" s="451" t="s">
        <v>2704</v>
      </c>
      <c r="E202" s="451" t="s">
        <v>1232</v>
      </c>
      <c r="F202" s="451" t="s">
        <v>918</v>
      </c>
      <c r="G202" s="451" t="s">
        <v>15434</v>
      </c>
      <c r="H202" s="452">
        <v>0</v>
      </c>
      <c r="I202" s="453" t="s">
        <v>2594</v>
      </c>
      <c r="J202" s="453" t="s">
        <v>1851</v>
      </c>
      <c r="K202" s="240"/>
      <c r="L202" s="240"/>
      <c r="M202" s="240"/>
      <c r="N202" s="240"/>
      <c r="O202" s="240"/>
      <c r="P202" s="239"/>
      <c r="Q202" s="241"/>
      <c r="R202" s="236" t="str">
        <f ca="1">IF(ISERROR($V202),"",OFFSET('Smelter Look-up'!$C$4,$V202-4,0)&amp;"")</f>
        <v>Hunan Chenzhou Mining Co., Ltd.</v>
      </c>
      <c r="S202" s="250" t="str">
        <f t="shared" ca="1" si="9"/>
        <v>CN</v>
      </c>
      <c r="T202" s="250" t="str">
        <f ca="1">IF(B202="","",IF(ISERROR(MATCH($J202,SorP!$B$1:$B$6230,0)),"",INDIRECT("'SorP'!$A$"&amp;MATCH($J202,SorP!$B$1:$B$6230,0))))</f>
        <v>CN-43</v>
      </c>
      <c r="U202" s="280"/>
      <c r="V202" s="281">
        <f>IF(C202="",NA(),MATCH($B202&amp;$C202,'Smelter Look-up'!$J:$J,0))</f>
        <v>535</v>
      </c>
      <c r="W202" s="282"/>
      <c r="X202" s="282">
        <f t="shared" si="10"/>
        <v>0</v>
      </c>
      <c r="Y202" s="282"/>
      <c r="Z202" s="282"/>
      <c r="AB202" s="284" t="str">
        <f t="shared" si="11"/>
        <v>TungstenHunan Chenzhou Mining Co., Ltd.</v>
      </c>
    </row>
    <row r="203" spans="1:28" s="283" customFormat="1" ht="20.399999999999999">
      <c r="A203" s="345"/>
      <c r="B203" s="346"/>
      <c r="C203" s="349"/>
      <c r="D203" s="346"/>
      <c r="E203" s="346"/>
      <c r="F203" s="346"/>
      <c r="G203" s="346"/>
      <c r="H203" s="347"/>
      <c r="I203" s="348"/>
      <c r="J203" s="348"/>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si="10"/>
        <v>0</v>
      </c>
      <c r="Y203" s="282"/>
      <c r="Z203" s="282"/>
      <c r="AB203" s="284" t="str">
        <f t="shared" si="11"/>
        <v/>
      </c>
    </row>
    <row r="204" spans="1:28" s="283" customFormat="1" ht="20.399999999999999">
      <c r="A204" s="345"/>
      <c r="B204" s="346"/>
      <c r="C204" s="349"/>
      <c r="D204" s="346"/>
      <c r="E204" s="346"/>
      <c r="F204" s="346"/>
      <c r="G204" s="346"/>
      <c r="H204" s="347"/>
      <c r="I204" s="348"/>
      <c r="J204" s="348"/>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si="10"/>
        <v>0</v>
      </c>
      <c r="Y204" s="282"/>
      <c r="Z204" s="282"/>
      <c r="AB204" s="284" t="str">
        <f t="shared" si="11"/>
        <v/>
      </c>
    </row>
    <row r="205" spans="1:28" s="283" customFormat="1" ht="20.399999999999999">
      <c r="A205" s="235"/>
      <c r="B205" s="236"/>
      <c r="C205" s="242"/>
      <c r="D205" s="236"/>
      <c r="E205" s="236"/>
      <c r="F205" s="236"/>
      <c r="G205" s="236"/>
      <c r="H205" s="237"/>
      <c r="I205" s="238"/>
      <c r="J205" s="238"/>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si="10"/>
        <v>0</v>
      </c>
      <c r="Y205" s="282"/>
      <c r="Z205" s="282"/>
      <c r="AB205" s="284" t="str">
        <f t="shared" si="11"/>
        <v/>
      </c>
    </row>
    <row r="206" spans="1:28" s="283" customFormat="1" ht="20.399999999999999">
      <c r="A206" s="235"/>
      <c r="B206" s="236"/>
      <c r="C206" s="242"/>
      <c r="D206" s="236"/>
      <c r="E206" s="236"/>
      <c r="F206" s="236"/>
      <c r="G206" s="236"/>
      <c r="H206" s="237"/>
      <c r="I206" s="238"/>
      <c r="J206" s="238"/>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si="10"/>
        <v>0</v>
      </c>
      <c r="Y206" s="282"/>
      <c r="Z206" s="282"/>
      <c r="AB206" s="284" t="str">
        <f t="shared" si="11"/>
        <v/>
      </c>
    </row>
    <row r="207" spans="1:28" s="283" customFormat="1" ht="20.399999999999999">
      <c r="A207" s="235"/>
      <c r="B207" s="236"/>
      <c r="C207" s="242"/>
      <c r="D207" s="236"/>
      <c r="E207" s="236"/>
      <c r="F207" s="236"/>
      <c r="G207" s="236"/>
      <c r="H207" s="237"/>
      <c r="I207" s="238"/>
      <c r="J207" s="238"/>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si="10"/>
        <v>0</v>
      </c>
      <c r="Y207" s="282"/>
      <c r="Z207" s="282"/>
      <c r="AB207" s="284" t="str">
        <f t="shared" si="11"/>
        <v/>
      </c>
    </row>
    <row r="208" spans="1:28" s="283" customFormat="1" ht="20.399999999999999">
      <c r="A208" s="235"/>
      <c r="B208" s="236"/>
      <c r="C208" s="242"/>
      <c r="D208" s="236"/>
      <c r="E208" s="236"/>
      <c r="F208" s="236"/>
      <c r="G208" s="236"/>
      <c r="H208" s="237"/>
      <c r="I208" s="238"/>
      <c r="J208" s="238"/>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si="10"/>
        <v>0</v>
      </c>
      <c r="Y208" s="282"/>
      <c r="Z208" s="282"/>
      <c r="AB208" s="284" t="str">
        <f t="shared" si="11"/>
        <v/>
      </c>
    </row>
    <row r="209" spans="1:28" s="283" customFormat="1" ht="20.399999999999999">
      <c r="A209" s="235"/>
      <c r="B209" s="236"/>
      <c r="C209" s="242"/>
      <c r="D209" s="236"/>
      <c r="E209" s="236"/>
      <c r="F209" s="236"/>
      <c r="G209" s="236"/>
      <c r="H209" s="237"/>
      <c r="I209" s="238"/>
      <c r="J209" s="238"/>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si="10"/>
        <v>0</v>
      </c>
      <c r="Y209" s="282"/>
      <c r="Z209" s="282"/>
      <c r="AB209" s="284" t="str">
        <f t="shared" si="11"/>
        <v/>
      </c>
    </row>
    <row r="210" spans="1:28" s="283" customFormat="1" ht="20.399999999999999">
      <c r="A210" s="235"/>
      <c r="B210" s="236"/>
      <c r="C210" s="242"/>
      <c r="D210" s="236"/>
      <c r="E210" s="236"/>
      <c r="F210" s="236"/>
      <c r="G210" s="236"/>
      <c r="H210" s="237"/>
      <c r="I210" s="238"/>
      <c r="J210" s="238"/>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si="10"/>
        <v>0</v>
      </c>
      <c r="Y210" s="282"/>
      <c r="Z210" s="282"/>
      <c r="AB210" s="284" t="str">
        <f t="shared" si="11"/>
        <v/>
      </c>
    </row>
    <row r="211" spans="1:28" s="283" customFormat="1" ht="20.399999999999999">
      <c r="A211" s="235"/>
      <c r="B211" s="236"/>
      <c r="C211" s="242"/>
      <c r="D211" s="236"/>
      <c r="E211" s="236"/>
      <c r="F211" s="236"/>
      <c r="G211" s="236"/>
      <c r="H211" s="237"/>
      <c r="I211" s="238"/>
      <c r="J211" s="238"/>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si="10"/>
        <v>0</v>
      </c>
      <c r="Y211" s="282"/>
      <c r="Z211" s="282"/>
      <c r="AB211" s="284" t="str">
        <f t="shared" si="11"/>
        <v/>
      </c>
    </row>
    <row r="212" spans="1:28" s="283" customFormat="1" ht="20.399999999999999">
      <c r="A212" s="235"/>
      <c r="B212" s="236"/>
      <c r="C212" s="242"/>
      <c r="D212" s="236"/>
      <c r="E212" s="236"/>
      <c r="F212" s="236"/>
      <c r="G212" s="236"/>
      <c r="H212" s="237"/>
      <c r="I212" s="238"/>
      <c r="J212" s="238"/>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si="10"/>
        <v>0</v>
      </c>
      <c r="Y212" s="282"/>
      <c r="Z212" s="282"/>
      <c r="AB212" s="284" t="str">
        <f t="shared" si="11"/>
        <v/>
      </c>
    </row>
    <row r="213" spans="1:28" s="283" customFormat="1" ht="20.399999999999999">
      <c r="A213" s="235"/>
      <c r="B213" s="236"/>
      <c r="C213" s="242"/>
      <c r="D213" s="236"/>
      <c r="E213" s="236"/>
      <c r="F213" s="236"/>
      <c r="G213" s="236"/>
      <c r="H213" s="237"/>
      <c r="I213" s="238"/>
      <c r="J213" s="238"/>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si="10"/>
        <v>0</v>
      </c>
      <c r="Y213" s="282"/>
      <c r="Z213" s="282"/>
      <c r="AB213" s="284" t="str">
        <f t="shared" si="11"/>
        <v/>
      </c>
    </row>
    <row r="214" spans="1:28" s="283" customFormat="1" ht="20.399999999999999">
      <c r="A214" s="235"/>
      <c r="B214" s="236"/>
      <c r="C214" s="242"/>
      <c r="D214" s="236"/>
      <c r="E214" s="236"/>
      <c r="F214" s="236"/>
      <c r="G214" s="236"/>
      <c r="H214" s="237"/>
      <c r="I214" s="238"/>
      <c r="J214" s="238"/>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si="10"/>
        <v>0</v>
      </c>
      <c r="Y214" s="282"/>
      <c r="Z214" s="282"/>
      <c r="AB214" s="284" t="str">
        <f t="shared" si="11"/>
        <v/>
      </c>
    </row>
    <row r="215" spans="1:28" s="283" customFormat="1" ht="20.399999999999999">
      <c r="A215" s="235"/>
      <c r="B215" s="236"/>
      <c r="C215" s="242"/>
      <c r="D215" s="236"/>
      <c r="E215" s="236"/>
      <c r="F215" s="236"/>
      <c r="G215" s="236"/>
      <c r="H215" s="237"/>
      <c r="I215" s="238"/>
      <c r="J215" s="238"/>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si="10"/>
        <v>0</v>
      </c>
      <c r="Y215" s="282"/>
      <c r="Z215" s="282"/>
      <c r="AB215" s="284" t="str">
        <f t="shared" si="11"/>
        <v/>
      </c>
    </row>
    <row r="216" spans="1:28" s="283" customFormat="1" ht="20.399999999999999">
      <c r="A216" s="235"/>
      <c r="B216" s="236"/>
      <c r="C216" s="242"/>
      <c r="D216" s="236"/>
      <c r="E216" s="236"/>
      <c r="F216" s="236"/>
      <c r="G216" s="236"/>
      <c r="H216" s="237"/>
      <c r="I216" s="238"/>
      <c r="J216" s="238"/>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si="10"/>
        <v>0</v>
      </c>
      <c r="Y216" s="282"/>
      <c r="Z216" s="282"/>
      <c r="AB216" s="284" t="str">
        <f t="shared" si="11"/>
        <v/>
      </c>
    </row>
    <row r="217" spans="1:28" s="283" customFormat="1" ht="20.399999999999999">
      <c r="A217" s="235"/>
      <c r="B217" s="236"/>
      <c r="C217" s="242"/>
      <c r="D217" s="236"/>
      <c r="E217" s="236"/>
      <c r="F217" s="236"/>
      <c r="G217" s="236"/>
      <c r="H217" s="237"/>
      <c r="I217" s="238"/>
      <c r="J217" s="238"/>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si="10"/>
        <v>0</v>
      </c>
      <c r="Y217" s="282"/>
      <c r="Z217" s="282"/>
      <c r="AB217" s="284" t="str">
        <f t="shared" si="11"/>
        <v/>
      </c>
    </row>
    <row r="218" spans="1:28" s="283" customFormat="1" ht="20.399999999999999">
      <c r="A218" s="235"/>
      <c r="B218" s="236"/>
      <c r="C218" s="242"/>
      <c r="D218" s="236"/>
      <c r="E218" s="236"/>
      <c r="F218" s="236"/>
      <c r="G218" s="236"/>
      <c r="H218" s="237"/>
      <c r="I218" s="238"/>
      <c r="J218" s="238"/>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si="10"/>
        <v>0</v>
      </c>
      <c r="Y218" s="282"/>
      <c r="Z218" s="282"/>
      <c r="AB218" s="284" t="str">
        <f t="shared" si="11"/>
        <v/>
      </c>
    </row>
    <row r="219" spans="1:28" s="283" customFormat="1" ht="20.399999999999999">
      <c r="A219" s="235"/>
      <c r="B219" s="236"/>
      <c r="C219" s="242"/>
      <c r="D219" s="236"/>
      <c r="E219" s="236"/>
      <c r="F219" s="236"/>
      <c r="G219" s="236"/>
      <c r="H219" s="237"/>
      <c r="I219" s="238"/>
      <c r="J219" s="238"/>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si="10"/>
        <v>0</v>
      </c>
      <c r="Y219" s="282"/>
      <c r="Z219" s="282"/>
      <c r="AB219" s="284" t="str">
        <f t="shared" si="11"/>
        <v/>
      </c>
    </row>
    <row r="220" spans="1:28" s="283" customFormat="1" ht="20.399999999999999">
      <c r="A220" s="235"/>
      <c r="B220" s="236"/>
      <c r="C220" s="242"/>
      <c r="D220" s="236"/>
      <c r="E220" s="236"/>
      <c r="F220" s="236"/>
      <c r="G220" s="236"/>
      <c r="H220" s="237"/>
      <c r="I220" s="238"/>
      <c r="J220" s="238"/>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si="10"/>
        <v>0</v>
      </c>
      <c r="Y220" s="282"/>
      <c r="Z220" s="282"/>
      <c r="AB220" s="284" t="str">
        <f t="shared" si="11"/>
        <v/>
      </c>
    </row>
    <row r="221" spans="1:28" s="283" customFormat="1" ht="20.399999999999999">
      <c r="A221" s="235"/>
      <c r="B221" s="236"/>
      <c r="C221" s="242"/>
      <c r="D221" s="236"/>
      <c r="E221" s="236"/>
      <c r="F221" s="236"/>
      <c r="G221" s="236"/>
      <c r="H221" s="237"/>
      <c r="I221" s="238"/>
      <c r="J221" s="238"/>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si="10"/>
        <v>0</v>
      </c>
      <c r="Y221" s="282"/>
      <c r="Z221" s="282"/>
      <c r="AB221" s="284" t="str">
        <f t="shared" si="11"/>
        <v/>
      </c>
    </row>
    <row r="222" spans="1:28" s="283" customFormat="1" ht="20.399999999999999">
      <c r="A222" s="235"/>
      <c r="B222" s="236"/>
      <c r="C222" s="242"/>
      <c r="D222" s="236"/>
      <c r="E222" s="236"/>
      <c r="F222" s="236"/>
      <c r="G222" s="236"/>
      <c r="H222" s="237"/>
      <c r="I222" s="238"/>
      <c r="J222" s="238"/>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si="10"/>
        <v>0</v>
      </c>
      <c r="Y222" s="282"/>
      <c r="Z222" s="282"/>
      <c r="AB222" s="284" t="str">
        <f t="shared" si="11"/>
        <v/>
      </c>
    </row>
    <row r="223" spans="1:28" s="283" customFormat="1" ht="20.399999999999999">
      <c r="A223" s="235"/>
      <c r="B223" s="236"/>
      <c r="C223" s="242"/>
      <c r="D223" s="236"/>
      <c r="E223" s="236"/>
      <c r="F223" s="236"/>
      <c r="G223" s="236"/>
      <c r="H223" s="237"/>
      <c r="I223" s="238"/>
      <c r="J223" s="238"/>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si="10"/>
        <v>0</v>
      </c>
      <c r="Y223" s="282"/>
      <c r="Z223" s="282"/>
      <c r="AB223" s="284" t="str">
        <f t="shared" si="11"/>
        <v/>
      </c>
    </row>
    <row r="224" spans="1:28" s="283" customFormat="1" ht="20.399999999999999">
      <c r="A224" s="235"/>
      <c r="B224" s="236"/>
      <c r="C224" s="242"/>
      <c r="D224" s="236"/>
      <c r="E224" s="236"/>
      <c r="F224" s="236"/>
      <c r="G224" s="236"/>
      <c r="H224" s="237"/>
      <c r="I224" s="238"/>
      <c r="J224" s="238"/>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si="10"/>
        <v>0</v>
      </c>
      <c r="Y224" s="282"/>
      <c r="Z224" s="282"/>
      <c r="AB224" s="284" t="str">
        <f t="shared" si="11"/>
        <v/>
      </c>
    </row>
    <row r="225" spans="1:28" s="283" customFormat="1" ht="20.399999999999999">
      <c r="A225" s="235"/>
      <c r="B225" s="236"/>
      <c r="C225" s="242"/>
      <c r="D225" s="236"/>
      <c r="E225" s="236"/>
      <c r="F225" s="236"/>
      <c r="G225" s="236"/>
      <c r="H225" s="237"/>
      <c r="I225" s="238"/>
      <c r="J225" s="238"/>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si="10"/>
        <v>0</v>
      </c>
      <c r="Y225" s="282"/>
      <c r="Z225" s="282"/>
      <c r="AB225" s="284" t="str">
        <f t="shared" si="11"/>
        <v/>
      </c>
    </row>
    <row r="226" spans="1:28" s="283" customFormat="1" ht="20.399999999999999">
      <c r="A226" s="235"/>
      <c r="B226" s="236"/>
      <c r="C226" s="242"/>
      <c r="D226" s="236"/>
      <c r="E226" s="236"/>
      <c r="F226" s="236"/>
      <c r="G226" s="236"/>
      <c r="H226" s="237"/>
      <c r="I226" s="238"/>
      <c r="J226" s="238"/>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si="10"/>
        <v>0</v>
      </c>
      <c r="Y226" s="282"/>
      <c r="Z226" s="282"/>
      <c r="AB226" s="284" t="str">
        <f t="shared" si="11"/>
        <v/>
      </c>
    </row>
    <row r="227" spans="1:28" s="283" customFormat="1" ht="20.399999999999999">
      <c r="A227" s="235"/>
      <c r="B227" s="236"/>
      <c r="C227" s="242"/>
      <c r="D227" s="236"/>
      <c r="E227" s="236"/>
      <c r="F227" s="236"/>
      <c r="G227" s="236"/>
      <c r="H227" s="237"/>
      <c r="I227" s="238"/>
      <c r="J227" s="238"/>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si="10"/>
        <v>0</v>
      </c>
      <c r="Y227" s="282"/>
      <c r="Z227" s="282"/>
      <c r="AB227" s="284" t="str">
        <f t="shared" si="11"/>
        <v/>
      </c>
    </row>
    <row r="228" spans="1:28" s="283" customFormat="1" ht="20.399999999999999">
      <c r="A228" s="235"/>
      <c r="B228" s="236"/>
      <c r="C228" s="242"/>
      <c r="D228" s="236"/>
      <c r="E228" s="236"/>
      <c r="F228" s="236"/>
      <c r="G228" s="236"/>
      <c r="H228" s="237"/>
      <c r="I228" s="238"/>
      <c r="J228" s="238"/>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si="10"/>
        <v>0</v>
      </c>
      <c r="Y228" s="282"/>
      <c r="Z228" s="282"/>
      <c r="AB228" s="284" t="str">
        <f t="shared" si="11"/>
        <v/>
      </c>
    </row>
    <row r="229" spans="1:28" s="283" customFormat="1" ht="20.399999999999999">
      <c r="A229" s="235"/>
      <c r="B229" s="236"/>
      <c r="C229" s="242"/>
      <c r="D229" s="236"/>
      <c r="E229" s="236"/>
      <c r="F229" s="236"/>
      <c r="G229" s="236"/>
      <c r="H229" s="237"/>
      <c r="I229" s="238"/>
      <c r="J229" s="238"/>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si="10"/>
        <v>0</v>
      </c>
      <c r="Y229" s="282"/>
      <c r="Z229" s="282"/>
      <c r="AB229" s="284" t="str">
        <f t="shared" si="11"/>
        <v/>
      </c>
    </row>
    <row r="230" spans="1:28" s="283" customFormat="1" ht="20.399999999999999">
      <c r="A230" s="235"/>
      <c r="B230" s="236"/>
      <c r="C230" s="242"/>
      <c r="D230" s="236"/>
      <c r="E230" s="236"/>
      <c r="F230" s="236"/>
      <c r="G230" s="236"/>
      <c r="H230" s="237"/>
      <c r="I230" s="238"/>
      <c r="J230" s="238"/>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si="10"/>
        <v>0</v>
      </c>
      <c r="Y230" s="282"/>
      <c r="Z230" s="282"/>
      <c r="AB230" s="284" t="str">
        <f t="shared" si="11"/>
        <v/>
      </c>
    </row>
    <row r="231" spans="1:28" s="283" customFormat="1" ht="20.399999999999999">
      <c r="A231" s="235"/>
      <c r="B231" s="236"/>
      <c r="C231" s="242"/>
      <c r="D231" s="236"/>
      <c r="E231" s="236"/>
      <c r="F231" s="236"/>
      <c r="G231" s="236"/>
      <c r="H231" s="237"/>
      <c r="I231" s="238"/>
      <c r="J231" s="238"/>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si="10"/>
        <v>0</v>
      </c>
      <c r="Y231" s="282"/>
      <c r="Z231" s="282"/>
      <c r="AB231" s="284" t="str">
        <f t="shared" si="11"/>
        <v/>
      </c>
    </row>
    <row r="232" spans="1:28" s="283" customFormat="1" ht="20.399999999999999">
      <c r="A232" s="235"/>
      <c r="B232" s="236"/>
      <c r="C232" s="242"/>
      <c r="D232" s="236"/>
      <c r="E232" s="236"/>
      <c r="F232" s="236"/>
      <c r="G232" s="236"/>
      <c r="H232" s="237"/>
      <c r="I232" s="238"/>
      <c r="J232" s="238"/>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si="10"/>
        <v>0</v>
      </c>
      <c r="Y232" s="282"/>
      <c r="Z232" s="282"/>
      <c r="AB232" s="284" t="str">
        <f t="shared" si="11"/>
        <v/>
      </c>
    </row>
    <row r="233" spans="1:28" s="283" customFormat="1" ht="20.399999999999999">
      <c r="A233" s="235"/>
      <c r="B233" s="236"/>
      <c r="C233" s="242"/>
      <c r="D233" s="236"/>
      <c r="E233" s="236"/>
      <c r="F233" s="236"/>
      <c r="G233" s="236"/>
      <c r="H233" s="237"/>
      <c r="I233" s="238"/>
      <c r="J233" s="238"/>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si="10"/>
        <v>0</v>
      </c>
      <c r="Y233" s="282"/>
      <c r="Z233" s="282"/>
      <c r="AB233" s="284" t="str">
        <f t="shared" si="11"/>
        <v/>
      </c>
    </row>
    <row r="234" spans="1:28" s="283" customFormat="1" ht="20.399999999999999">
      <c r="A234" s="235"/>
      <c r="B234" s="236"/>
      <c r="C234" s="242"/>
      <c r="D234" s="236"/>
      <c r="E234" s="236"/>
      <c r="F234" s="236"/>
      <c r="G234" s="236"/>
      <c r="H234" s="237"/>
      <c r="I234" s="238"/>
      <c r="J234" s="238"/>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si="10"/>
        <v>0</v>
      </c>
      <c r="Y234" s="282"/>
      <c r="Z234" s="282"/>
      <c r="AB234" s="284" t="str">
        <f t="shared" si="11"/>
        <v/>
      </c>
    </row>
    <row r="235" spans="1:28" s="283" customFormat="1" ht="20.399999999999999">
      <c r="A235" s="235"/>
      <c r="B235" s="236"/>
      <c r="C235" s="242"/>
      <c r="D235" s="236"/>
      <c r="E235" s="236"/>
      <c r="F235" s="236"/>
      <c r="G235" s="236"/>
      <c r="H235" s="237"/>
      <c r="I235" s="238"/>
      <c r="J235" s="238"/>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si="10"/>
        <v>0</v>
      </c>
      <c r="Y235" s="282"/>
      <c r="Z235" s="282"/>
      <c r="AB235" s="284" t="str">
        <f t="shared" si="11"/>
        <v/>
      </c>
    </row>
    <row r="236" spans="1:28" s="283" customFormat="1" ht="20.399999999999999">
      <c r="A236" s="235"/>
      <c r="B236" s="236"/>
      <c r="C236" s="242"/>
      <c r="D236" s="236"/>
      <c r="E236" s="236"/>
      <c r="F236" s="236"/>
      <c r="G236" s="236"/>
      <c r="H236" s="237"/>
      <c r="I236" s="238"/>
      <c r="J236" s="238"/>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si="10"/>
        <v>0</v>
      </c>
      <c r="Y236" s="282"/>
      <c r="Z236" s="282"/>
      <c r="AB236" s="284" t="str">
        <f t="shared" si="11"/>
        <v/>
      </c>
    </row>
    <row r="237" spans="1:28" s="283" customFormat="1" ht="20.399999999999999">
      <c r="A237" s="235"/>
      <c r="B237" s="236"/>
      <c r="C237" s="242"/>
      <c r="D237" s="236"/>
      <c r="E237" s="236"/>
      <c r="F237" s="236"/>
      <c r="G237" s="236"/>
      <c r="H237" s="237"/>
      <c r="I237" s="238"/>
      <c r="J237" s="238"/>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si="10"/>
        <v>0</v>
      </c>
      <c r="Y237" s="282"/>
      <c r="Z237" s="282"/>
      <c r="AB237" s="284" t="str">
        <f t="shared" si="11"/>
        <v/>
      </c>
    </row>
    <row r="238" spans="1:28" s="283" customFormat="1" ht="20.399999999999999">
      <c r="A238" s="235"/>
      <c r="B238" s="236"/>
      <c r="C238" s="242"/>
      <c r="D238" s="236"/>
      <c r="E238" s="236"/>
      <c r="F238" s="236"/>
      <c r="G238" s="236"/>
      <c r="H238" s="237"/>
      <c r="I238" s="238"/>
      <c r="J238" s="238"/>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si="10"/>
        <v>0</v>
      </c>
      <c r="Y238" s="282"/>
      <c r="Z238" s="282"/>
      <c r="AB238" s="284" t="str">
        <f t="shared" si="11"/>
        <v/>
      </c>
    </row>
    <row r="239" spans="1:28" s="283" customFormat="1" ht="20.399999999999999">
      <c r="A239" s="235"/>
      <c r="B239" s="236"/>
      <c r="C239" s="242"/>
      <c r="D239" s="236"/>
      <c r="E239" s="236"/>
      <c r="F239" s="236"/>
      <c r="G239" s="236"/>
      <c r="H239" s="237"/>
      <c r="I239" s="238"/>
      <c r="J239" s="238"/>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si="10"/>
        <v>0</v>
      </c>
      <c r="Y239" s="282"/>
      <c r="Z239" s="282"/>
      <c r="AB239" s="284" t="str">
        <f t="shared" si="11"/>
        <v/>
      </c>
    </row>
    <row r="240" spans="1:28" s="283" customFormat="1" ht="20.399999999999999">
      <c r="A240" s="235"/>
      <c r="B240" s="236"/>
      <c r="C240" s="242"/>
      <c r="D240" s="236"/>
      <c r="E240" s="236"/>
      <c r="F240" s="236"/>
      <c r="G240" s="236"/>
      <c r="H240" s="237"/>
      <c r="I240" s="238"/>
      <c r="J240" s="238"/>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si="10"/>
        <v>0</v>
      </c>
      <c r="Y240" s="282"/>
      <c r="Z240" s="282"/>
      <c r="AB240" s="284" t="str">
        <f t="shared" si="11"/>
        <v/>
      </c>
    </row>
    <row r="241" spans="1:28" s="283" customFormat="1" ht="20.399999999999999">
      <c r="A241" s="235"/>
      <c r="B241" s="236"/>
      <c r="C241" s="242"/>
      <c r="D241" s="236"/>
      <c r="E241" s="236"/>
      <c r="F241" s="236"/>
      <c r="G241" s="236"/>
      <c r="H241" s="237"/>
      <c r="I241" s="238"/>
      <c r="J241" s="238"/>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si="10"/>
        <v>0</v>
      </c>
      <c r="Y241" s="282"/>
      <c r="Z241" s="282"/>
      <c r="AB241" s="284" t="str">
        <f t="shared" si="11"/>
        <v/>
      </c>
    </row>
    <row r="242" spans="1:28" s="283" customFormat="1" ht="20.399999999999999">
      <c r="A242" s="235"/>
      <c r="B242" s="236"/>
      <c r="C242" s="242"/>
      <c r="D242" s="236"/>
      <c r="E242" s="236"/>
      <c r="F242" s="236"/>
      <c r="G242" s="236"/>
      <c r="H242" s="237"/>
      <c r="I242" s="238"/>
      <c r="J242" s="238"/>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si="10"/>
        <v>0</v>
      </c>
      <c r="Y242" s="282"/>
      <c r="Z242" s="282"/>
      <c r="AB242" s="284" t="str">
        <f t="shared" si="11"/>
        <v/>
      </c>
    </row>
    <row r="243" spans="1:28" s="283" customFormat="1" ht="20.399999999999999">
      <c r="A243" s="235"/>
      <c r="B243" s="236"/>
      <c r="C243" s="242"/>
      <c r="D243" s="236"/>
      <c r="E243" s="236"/>
      <c r="F243" s="236"/>
      <c r="G243" s="236"/>
      <c r="H243" s="237"/>
      <c r="I243" s="238"/>
      <c r="J243" s="238"/>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si="10"/>
        <v>0</v>
      </c>
      <c r="Y243" s="282"/>
      <c r="Z243" s="282"/>
      <c r="AB243" s="284" t="str">
        <f t="shared" si="11"/>
        <v/>
      </c>
    </row>
    <row r="244" spans="1:28" s="283" customFormat="1" ht="20.399999999999999">
      <c r="A244" s="235"/>
      <c r="B244" s="236"/>
      <c r="C244" s="242"/>
      <c r="D244" s="236"/>
      <c r="E244" s="236"/>
      <c r="F244" s="236"/>
      <c r="G244" s="236"/>
      <c r="H244" s="237"/>
      <c r="I244" s="238"/>
      <c r="J244" s="238"/>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si="10"/>
        <v>0</v>
      </c>
      <c r="Y244" s="282"/>
      <c r="Z244" s="282"/>
      <c r="AB244" s="284" t="str">
        <f t="shared" si="11"/>
        <v/>
      </c>
    </row>
    <row r="245" spans="1:28" s="283" customFormat="1" ht="20.399999999999999">
      <c r="A245" s="235"/>
      <c r="B245" s="236"/>
      <c r="C245" s="242"/>
      <c r="D245" s="236"/>
      <c r="E245" s="236"/>
      <c r="F245" s="236"/>
      <c r="G245" s="236"/>
      <c r="H245" s="237"/>
      <c r="I245" s="238"/>
      <c r="J245" s="238"/>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si="10"/>
        <v>0</v>
      </c>
      <c r="Y245" s="282"/>
      <c r="Z245" s="282"/>
      <c r="AB245" s="284" t="str">
        <f t="shared" si="11"/>
        <v/>
      </c>
    </row>
    <row r="246" spans="1:28" s="283" customFormat="1" ht="20.399999999999999">
      <c r="A246" s="235"/>
      <c r="B246" s="236"/>
      <c r="C246" s="242"/>
      <c r="D246" s="236"/>
      <c r="E246" s="236"/>
      <c r="F246" s="236"/>
      <c r="G246" s="236"/>
      <c r="H246" s="237"/>
      <c r="I246" s="238"/>
      <c r="J246" s="238"/>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si="10"/>
        <v>0</v>
      </c>
      <c r="Y246" s="282"/>
      <c r="Z246" s="282"/>
      <c r="AB246" s="284" t="str">
        <f t="shared" si="11"/>
        <v/>
      </c>
    </row>
    <row r="247" spans="1:28" s="283" customFormat="1" ht="20.399999999999999">
      <c r="A247" s="235"/>
      <c r="B247" s="236"/>
      <c r="C247" s="242"/>
      <c r="D247" s="236"/>
      <c r="E247" s="236"/>
      <c r="F247" s="236"/>
      <c r="G247" s="236"/>
      <c r="H247" s="237"/>
      <c r="I247" s="238"/>
      <c r="J247" s="238"/>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si="10"/>
        <v>0</v>
      </c>
      <c r="Y247" s="282"/>
      <c r="Z247" s="282"/>
      <c r="AB247" s="284" t="str">
        <f t="shared" si="11"/>
        <v/>
      </c>
    </row>
    <row r="248" spans="1:28" s="283" customFormat="1" ht="20.399999999999999">
      <c r="A248" s="235"/>
      <c r="B248" s="236"/>
      <c r="C248" s="242"/>
      <c r="D248" s="236"/>
      <c r="E248" s="236"/>
      <c r="F248" s="236"/>
      <c r="G248" s="236"/>
      <c r="H248" s="237"/>
      <c r="I248" s="238"/>
      <c r="J248" s="238"/>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si="10"/>
        <v>0</v>
      </c>
      <c r="Y248" s="282"/>
      <c r="Z248" s="282"/>
      <c r="AB248" s="284" t="str">
        <f t="shared" si="11"/>
        <v/>
      </c>
    </row>
    <row r="249" spans="1:28" s="283" customFormat="1" ht="20.399999999999999">
      <c r="A249" s="235"/>
      <c r="B249" s="236"/>
      <c r="C249" s="242"/>
      <c r="D249" s="236"/>
      <c r="E249" s="236"/>
      <c r="F249" s="236"/>
      <c r="G249" s="236"/>
      <c r="H249" s="237"/>
      <c r="I249" s="238"/>
      <c r="J249" s="238"/>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si="10"/>
        <v>0</v>
      </c>
      <c r="Y249" s="282"/>
      <c r="Z249" s="282"/>
      <c r="AB249" s="284" t="str">
        <f t="shared" si="11"/>
        <v/>
      </c>
    </row>
    <row r="250" spans="1:28" s="283" customFormat="1" ht="20.399999999999999">
      <c r="A250" s="235"/>
      <c r="B250" s="236"/>
      <c r="C250" s="242"/>
      <c r="D250" s="236"/>
      <c r="E250" s="236"/>
      <c r="F250" s="236"/>
      <c r="G250" s="236"/>
      <c r="H250" s="237"/>
      <c r="I250" s="238"/>
      <c r="J250" s="238"/>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si="10"/>
        <v>0</v>
      </c>
      <c r="Y250" s="282"/>
      <c r="Z250" s="282"/>
      <c r="AB250" s="284" t="str">
        <f t="shared" si="11"/>
        <v/>
      </c>
    </row>
    <row r="251" spans="1:28" s="283" customFormat="1" ht="20.399999999999999">
      <c r="A251" s="235"/>
      <c r="B251" s="236"/>
      <c r="C251" s="242"/>
      <c r="D251" s="236"/>
      <c r="E251" s="236"/>
      <c r="F251" s="236"/>
      <c r="G251" s="236"/>
      <c r="H251" s="237"/>
      <c r="I251" s="238"/>
      <c r="J251" s="238"/>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si="13">IF(AND(C251="Smelter not listed",OR(LEN(D251)=0,LEN(E251)=0)),1,0)</f>
        <v>0</v>
      </c>
      <c r="Y251" s="282"/>
      <c r="Z251" s="282"/>
      <c r="AB251" s="284" t="str">
        <f t="shared" ref="AB251:AB314" si="14">B251&amp;C251</f>
        <v/>
      </c>
    </row>
    <row r="252" spans="1:28" s="283" customFormat="1" ht="20.399999999999999">
      <c r="A252" s="235"/>
      <c r="B252" s="236"/>
      <c r="C252" s="242"/>
      <c r="D252" s="236"/>
      <c r="E252" s="236"/>
      <c r="F252" s="236"/>
      <c r="G252" s="236"/>
      <c r="H252" s="237"/>
      <c r="I252" s="238"/>
      <c r="J252" s="238"/>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si="13"/>
        <v>0</v>
      </c>
      <c r="Y252" s="282"/>
      <c r="Z252" s="282"/>
      <c r="AB252" s="284" t="str">
        <f t="shared" si="14"/>
        <v/>
      </c>
    </row>
    <row r="253" spans="1:28" s="283" customFormat="1" ht="20.399999999999999">
      <c r="A253" s="235"/>
      <c r="B253" s="236"/>
      <c r="C253" s="242"/>
      <c r="D253" s="236"/>
      <c r="E253" s="236"/>
      <c r="F253" s="236"/>
      <c r="G253" s="236"/>
      <c r="H253" s="237"/>
      <c r="I253" s="238"/>
      <c r="J253" s="238"/>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si="13"/>
        <v>0</v>
      </c>
      <c r="Y253" s="282"/>
      <c r="Z253" s="282"/>
      <c r="AB253" s="284" t="str">
        <f t="shared" si="14"/>
        <v/>
      </c>
    </row>
    <row r="254" spans="1:28" s="283" customFormat="1" ht="20.399999999999999">
      <c r="A254" s="235"/>
      <c r="B254" s="236"/>
      <c r="C254" s="242"/>
      <c r="D254" s="236"/>
      <c r="E254" s="236"/>
      <c r="F254" s="236"/>
      <c r="G254" s="236"/>
      <c r="H254" s="237"/>
      <c r="I254" s="238"/>
      <c r="J254" s="238"/>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si="13"/>
        <v>0</v>
      </c>
      <c r="Y254" s="282"/>
      <c r="Z254" s="282"/>
      <c r="AB254" s="284" t="str">
        <f t="shared" si="14"/>
        <v/>
      </c>
    </row>
    <row r="255" spans="1:28" s="283" customFormat="1" ht="20.399999999999999">
      <c r="A255" s="235"/>
      <c r="B255" s="236"/>
      <c r="C255" s="242"/>
      <c r="D255" s="236"/>
      <c r="E255" s="236"/>
      <c r="F255" s="236"/>
      <c r="G255" s="236"/>
      <c r="H255" s="237"/>
      <c r="I255" s="238"/>
      <c r="J255" s="238"/>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si="13"/>
        <v>0</v>
      </c>
      <c r="Y255" s="282"/>
      <c r="Z255" s="282"/>
      <c r="AB255" s="284" t="str">
        <f t="shared" si="14"/>
        <v/>
      </c>
    </row>
    <row r="256" spans="1:28" s="283" customFormat="1" ht="20.399999999999999">
      <c r="A256" s="235"/>
      <c r="B256" s="236"/>
      <c r="C256" s="242"/>
      <c r="D256" s="236"/>
      <c r="E256" s="236"/>
      <c r="F256" s="236"/>
      <c r="G256" s="236"/>
      <c r="H256" s="237"/>
      <c r="I256" s="238"/>
      <c r="J256" s="238"/>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si="13"/>
        <v>0</v>
      </c>
      <c r="Y256" s="282"/>
      <c r="Z256" s="282"/>
      <c r="AB256" s="284" t="str">
        <f t="shared" si="14"/>
        <v/>
      </c>
    </row>
    <row r="257" spans="1:28" s="283" customFormat="1" ht="20.399999999999999">
      <c r="A257" s="235"/>
      <c r="B257" s="236"/>
      <c r="C257" s="242"/>
      <c r="D257" s="236"/>
      <c r="E257" s="236"/>
      <c r="F257" s="236"/>
      <c r="G257" s="236"/>
      <c r="H257" s="237"/>
      <c r="I257" s="238"/>
      <c r="J257" s="238"/>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si="13"/>
        <v>0</v>
      </c>
      <c r="Y257" s="282"/>
      <c r="Z257" s="282"/>
      <c r="AB257" s="284" t="str">
        <f t="shared" si="14"/>
        <v/>
      </c>
    </row>
    <row r="258" spans="1:28" s="283" customFormat="1" ht="20.399999999999999">
      <c r="A258" s="235"/>
      <c r="B258" s="236"/>
      <c r="C258" s="242"/>
      <c r="D258" s="236"/>
      <c r="E258" s="236"/>
      <c r="F258" s="236"/>
      <c r="G258" s="236"/>
      <c r="H258" s="237"/>
      <c r="I258" s="238"/>
      <c r="J258" s="238"/>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si="13"/>
        <v>0</v>
      </c>
      <c r="Y258" s="282"/>
      <c r="Z258" s="282"/>
      <c r="AB258" s="284" t="str">
        <f t="shared" si="14"/>
        <v/>
      </c>
    </row>
    <row r="259" spans="1:28" s="283" customFormat="1" ht="20.399999999999999">
      <c r="A259" s="235"/>
      <c r="B259" s="236"/>
      <c r="C259" s="242"/>
      <c r="D259" s="236"/>
      <c r="E259" s="236"/>
      <c r="F259" s="236"/>
      <c r="G259" s="236"/>
      <c r="H259" s="237"/>
      <c r="I259" s="238"/>
      <c r="J259" s="238"/>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si="13"/>
        <v>0</v>
      </c>
      <c r="Y259" s="282"/>
      <c r="Z259" s="282"/>
      <c r="AB259" s="284" t="str">
        <f t="shared" si="14"/>
        <v/>
      </c>
    </row>
    <row r="260" spans="1:28" s="283" customFormat="1" ht="20.399999999999999">
      <c r="A260" s="235"/>
      <c r="B260" s="236"/>
      <c r="C260" s="242"/>
      <c r="D260" s="236"/>
      <c r="E260" s="236"/>
      <c r="F260" s="236"/>
      <c r="G260" s="236"/>
      <c r="H260" s="237"/>
      <c r="I260" s="238"/>
      <c r="J260" s="238"/>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si="13"/>
        <v>0</v>
      </c>
      <c r="Y260" s="282"/>
      <c r="Z260" s="282"/>
      <c r="AB260" s="284" t="str">
        <f t="shared" si="14"/>
        <v/>
      </c>
    </row>
    <row r="261" spans="1:28" s="283" customFormat="1" ht="20.399999999999999">
      <c r="A261" s="235"/>
      <c r="B261" s="236"/>
      <c r="C261" s="242"/>
      <c r="D261" s="236"/>
      <c r="E261" s="236"/>
      <c r="F261" s="236"/>
      <c r="G261" s="236"/>
      <c r="H261" s="237"/>
      <c r="I261" s="238"/>
      <c r="J261" s="238"/>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si="13"/>
        <v>0</v>
      </c>
      <c r="Y261" s="282"/>
      <c r="Z261" s="282"/>
      <c r="AB261" s="284" t="str">
        <f t="shared" si="14"/>
        <v/>
      </c>
    </row>
    <row r="262" spans="1:28" s="283" customFormat="1" ht="20.399999999999999">
      <c r="A262" s="235"/>
      <c r="B262" s="236"/>
      <c r="C262" s="242"/>
      <c r="D262" s="236"/>
      <c r="E262" s="236"/>
      <c r="F262" s="236"/>
      <c r="G262" s="236"/>
      <c r="H262" s="237"/>
      <c r="I262" s="238"/>
      <c r="J262" s="238"/>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si="13"/>
        <v>0</v>
      </c>
      <c r="Y262" s="282"/>
      <c r="Z262" s="282"/>
      <c r="AB262" s="284" t="str">
        <f t="shared" si="14"/>
        <v/>
      </c>
    </row>
    <row r="263" spans="1:28" s="283" customFormat="1" ht="20.399999999999999">
      <c r="A263" s="235"/>
      <c r="B263" s="236"/>
      <c r="C263" s="242"/>
      <c r="D263" s="236"/>
      <c r="E263" s="236"/>
      <c r="F263" s="236"/>
      <c r="G263" s="236"/>
      <c r="H263" s="237"/>
      <c r="I263" s="238"/>
      <c r="J263" s="238"/>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si="13"/>
        <v>0</v>
      </c>
      <c r="Y263" s="282"/>
      <c r="Z263" s="282"/>
      <c r="AB263" s="284" t="str">
        <f t="shared" si="14"/>
        <v/>
      </c>
    </row>
    <row r="264" spans="1:28" s="283" customFormat="1" ht="20.399999999999999">
      <c r="A264" s="235"/>
      <c r="B264" s="236"/>
      <c r="C264" s="242"/>
      <c r="D264" s="236"/>
      <c r="E264" s="236"/>
      <c r="F264" s="236"/>
      <c r="G264" s="236"/>
      <c r="H264" s="237"/>
      <c r="I264" s="238"/>
      <c r="J264" s="238"/>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si="13"/>
        <v>0</v>
      </c>
      <c r="Y264" s="282"/>
      <c r="Z264" s="282"/>
      <c r="AB264" s="284" t="str">
        <f t="shared" si="14"/>
        <v/>
      </c>
    </row>
    <row r="265" spans="1:28" s="283" customFormat="1" ht="20.399999999999999">
      <c r="A265" s="235"/>
      <c r="B265" s="236"/>
      <c r="C265" s="242"/>
      <c r="D265" s="236"/>
      <c r="E265" s="236"/>
      <c r="F265" s="236"/>
      <c r="G265" s="236"/>
      <c r="H265" s="237"/>
      <c r="I265" s="238"/>
      <c r="J265" s="238"/>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si="13"/>
        <v>0</v>
      </c>
      <c r="Y265" s="282"/>
      <c r="Z265" s="282"/>
      <c r="AB265" s="284" t="str">
        <f t="shared" si="14"/>
        <v/>
      </c>
    </row>
    <row r="266" spans="1:28" s="283" customFormat="1" ht="20.399999999999999">
      <c r="A266" s="235"/>
      <c r="B266" s="236"/>
      <c r="C266" s="242"/>
      <c r="D266" s="236"/>
      <c r="E266" s="236"/>
      <c r="F266" s="236"/>
      <c r="G266" s="236"/>
      <c r="H266" s="237"/>
      <c r="I266" s="238"/>
      <c r="J266" s="238"/>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si="13"/>
        <v>0</v>
      </c>
      <c r="Y266" s="282"/>
      <c r="Z266" s="282"/>
      <c r="AB266" s="284" t="str">
        <f t="shared" si="14"/>
        <v/>
      </c>
    </row>
    <row r="267" spans="1:28" s="283" customFormat="1" ht="20.399999999999999">
      <c r="A267" s="235"/>
      <c r="B267" s="236"/>
      <c r="C267" s="242"/>
      <c r="D267" s="236"/>
      <c r="E267" s="236"/>
      <c r="F267" s="236"/>
      <c r="G267" s="236"/>
      <c r="H267" s="237"/>
      <c r="I267" s="238"/>
      <c r="J267" s="238"/>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si="13"/>
        <v>0</v>
      </c>
      <c r="Y267" s="282"/>
      <c r="Z267" s="282"/>
      <c r="AB267" s="284" t="str">
        <f t="shared" si="14"/>
        <v/>
      </c>
    </row>
    <row r="268" spans="1:28" s="283" customFormat="1" ht="20.399999999999999">
      <c r="A268" s="235"/>
      <c r="B268" s="236"/>
      <c r="C268" s="242"/>
      <c r="D268" s="236"/>
      <c r="E268" s="236"/>
      <c r="F268" s="236"/>
      <c r="G268" s="236"/>
      <c r="H268" s="237"/>
      <c r="I268" s="238"/>
      <c r="J268" s="238"/>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si="13"/>
        <v>0</v>
      </c>
      <c r="Y268" s="282"/>
      <c r="Z268" s="282"/>
      <c r="AB268" s="284" t="str">
        <f t="shared" si="14"/>
        <v/>
      </c>
    </row>
    <row r="269" spans="1:28" s="283" customFormat="1" ht="20.399999999999999">
      <c r="A269" s="235"/>
      <c r="B269" s="236"/>
      <c r="C269" s="242"/>
      <c r="D269" s="236"/>
      <c r="E269" s="236"/>
      <c r="F269" s="236"/>
      <c r="G269" s="236"/>
      <c r="H269" s="237"/>
      <c r="I269" s="238"/>
      <c r="J269" s="238"/>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si="13"/>
        <v>0</v>
      </c>
      <c r="Y269" s="282"/>
      <c r="Z269" s="282"/>
      <c r="AB269" s="284" t="str">
        <f t="shared" si="14"/>
        <v/>
      </c>
    </row>
    <row r="270" spans="1:28" s="283" customFormat="1" ht="20.399999999999999">
      <c r="A270" s="235"/>
      <c r="B270" s="236"/>
      <c r="C270" s="242"/>
      <c r="D270" s="236"/>
      <c r="E270" s="236"/>
      <c r="F270" s="236"/>
      <c r="G270" s="236"/>
      <c r="H270" s="237"/>
      <c r="I270" s="238"/>
      <c r="J270" s="238"/>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si="13"/>
        <v>0</v>
      </c>
      <c r="Y270" s="282"/>
      <c r="Z270" s="282"/>
      <c r="AB270" s="284" t="str">
        <f t="shared" si="14"/>
        <v/>
      </c>
    </row>
    <row r="271" spans="1:28" s="283" customFormat="1" ht="20.399999999999999">
      <c r="A271" s="235"/>
      <c r="B271" s="236"/>
      <c r="C271" s="242"/>
      <c r="D271" s="236"/>
      <c r="E271" s="236"/>
      <c r="F271" s="236"/>
      <c r="G271" s="236"/>
      <c r="H271" s="237"/>
      <c r="I271" s="238"/>
      <c r="J271" s="238"/>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si="13"/>
        <v>0</v>
      </c>
      <c r="Y271" s="282"/>
      <c r="Z271" s="282"/>
      <c r="AB271" s="284" t="str">
        <f t="shared" si="14"/>
        <v/>
      </c>
    </row>
    <row r="272" spans="1:28" s="283" customFormat="1" ht="20.399999999999999">
      <c r="A272" s="235"/>
      <c r="B272" s="236"/>
      <c r="C272" s="242"/>
      <c r="D272" s="236"/>
      <c r="E272" s="236"/>
      <c r="F272" s="236"/>
      <c r="G272" s="236"/>
      <c r="H272" s="237"/>
      <c r="I272" s="238"/>
      <c r="J272" s="238"/>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si="13"/>
        <v>0</v>
      </c>
      <c r="Y272" s="282"/>
      <c r="Z272" s="282"/>
      <c r="AB272" s="284" t="str">
        <f t="shared" si="14"/>
        <v/>
      </c>
    </row>
    <row r="273" spans="1:28" s="283" customFormat="1" ht="20.399999999999999">
      <c r="A273" s="235"/>
      <c r="B273" s="236"/>
      <c r="C273" s="242"/>
      <c r="D273" s="236"/>
      <c r="E273" s="236"/>
      <c r="F273" s="236"/>
      <c r="G273" s="236"/>
      <c r="H273" s="237"/>
      <c r="I273" s="238"/>
      <c r="J273" s="238"/>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si="13"/>
        <v>0</v>
      </c>
      <c r="Y273" s="282"/>
      <c r="Z273" s="282"/>
      <c r="AB273" s="284" t="str">
        <f t="shared" si="14"/>
        <v/>
      </c>
    </row>
    <row r="274" spans="1:28" s="283" customFormat="1" ht="20.399999999999999">
      <c r="A274" s="235"/>
      <c r="B274" s="236"/>
      <c r="C274" s="242"/>
      <c r="D274" s="236"/>
      <c r="E274" s="236"/>
      <c r="F274" s="236"/>
      <c r="G274" s="236"/>
      <c r="H274" s="237"/>
      <c r="I274" s="238"/>
      <c r="J274" s="238"/>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si="13"/>
        <v>0</v>
      </c>
      <c r="Y274" s="282"/>
      <c r="Z274" s="282"/>
      <c r="AB274" s="284" t="str">
        <f t="shared" si="14"/>
        <v/>
      </c>
    </row>
    <row r="275" spans="1:28" s="283" customFormat="1" ht="20.399999999999999">
      <c r="A275" s="235"/>
      <c r="B275" s="236"/>
      <c r="C275" s="242"/>
      <c r="D275" s="236"/>
      <c r="E275" s="236"/>
      <c r="F275" s="236"/>
      <c r="G275" s="236"/>
      <c r="H275" s="237"/>
      <c r="I275" s="238"/>
      <c r="J275" s="238"/>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si="13"/>
        <v>0</v>
      </c>
      <c r="Y275" s="282"/>
      <c r="Z275" s="282"/>
      <c r="AB275" s="284" t="str">
        <f t="shared" si="14"/>
        <v/>
      </c>
    </row>
    <row r="276" spans="1:28" s="283" customFormat="1" ht="20.399999999999999">
      <c r="A276" s="235"/>
      <c r="B276" s="236"/>
      <c r="C276" s="242"/>
      <c r="D276" s="236"/>
      <c r="E276" s="236"/>
      <c r="F276" s="236"/>
      <c r="G276" s="236"/>
      <c r="H276" s="237"/>
      <c r="I276" s="238"/>
      <c r="J276" s="238"/>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si="13"/>
        <v>0</v>
      </c>
      <c r="Y276" s="282"/>
      <c r="Z276" s="282"/>
      <c r="AB276" s="284" t="str">
        <f t="shared" si="14"/>
        <v/>
      </c>
    </row>
    <row r="277" spans="1:28" s="283" customFormat="1" ht="20.399999999999999">
      <c r="A277" s="235"/>
      <c r="B277" s="236"/>
      <c r="C277" s="242"/>
      <c r="D277" s="236"/>
      <c r="E277" s="236"/>
      <c r="F277" s="236"/>
      <c r="G277" s="236"/>
      <c r="H277" s="237"/>
      <c r="I277" s="238"/>
      <c r="J277" s="238"/>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si="13"/>
        <v>0</v>
      </c>
      <c r="Y277" s="282"/>
      <c r="Z277" s="282"/>
      <c r="AB277" s="284" t="str">
        <f t="shared" si="14"/>
        <v/>
      </c>
    </row>
    <row r="278" spans="1:28" s="283" customFormat="1" ht="20.399999999999999">
      <c r="A278" s="235"/>
      <c r="B278" s="236"/>
      <c r="C278" s="242"/>
      <c r="D278" s="236"/>
      <c r="E278" s="236"/>
      <c r="F278" s="236"/>
      <c r="G278" s="236"/>
      <c r="H278" s="237"/>
      <c r="I278" s="238"/>
      <c r="J278" s="238"/>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si="13"/>
        <v>0</v>
      </c>
      <c r="Y278" s="282"/>
      <c r="Z278" s="282"/>
      <c r="AB278" s="284" t="str">
        <f t="shared" si="14"/>
        <v/>
      </c>
    </row>
    <row r="279" spans="1:28" s="283" customFormat="1" ht="20.399999999999999">
      <c r="A279" s="235"/>
      <c r="B279" s="236"/>
      <c r="C279" s="242"/>
      <c r="D279" s="236"/>
      <c r="E279" s="236"/>
      <c r="F279" s="236"/>
      <c r="G279" s="236"/>
      <c r="H279" s="237"/>
      <c r="I279" s="238"/>
      <c r="J279" s="238"/>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si="13"/>
        <v>0</v>
      </c>
      <c r="Y279" s="282"/>
      <c r="Z279" s="282"/>
      <c r="AB279" s="284" t="str">
        <f t="shared" si="14"/>
        <v/>
      </c>
    </row>
    <row r="280" spans="1:28" s="283" customFormat="1" ht="20.399999999999999">
      <c r="A280" s="235"/>
      <c r="B280" s="236"/>
      <c r="C280" s="242"/>
      <c r="D280" s="236"/>
      <c r="E280" s="236"/>
      <c r="F280" s="236"/>
      <c r="G280" s="236"/>
      <c r="H280" s="237"/>
      <c r="I280" s="238"/>
      <c r="J280" s="238"/>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si="13"/>
        <v>0</v>
      </c>
      <c r="Y280" s="282"/>
      <c r="Z280" s="282"/>
      <c r="AB280" s="284" t="str">
        <f t="shared" si="14"/>
        <v/>
      </c>
    </row>
    <row r="281" spans="1:28" s="283" customFormat="1" ht="20.399999999999999">
      <c r="A281" s="235"/>
      <c r="B281" s="236"/>
      <c r="C281" s="242"/>
      <c r="D281" s="236"/>
      <c r="E281" s="236"/>
      <c r="F281" s="236"/>
      <c r="G281" s="236"/>
      <c r="H281" s="237"/>
      <c r="I281" s="238"/>
      <c r="J281" s="238"/>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si="13"/>
        <v>0</v>
      </c>
      <c r="Y281" s="282"/>
      <c r="Z281" s="282"/>
      <c r="AB281" s="284" t="str">
        <f t="shared" si="14"/>
        <v/>
      </c>
    </row>
    <row r="282" spans="1:28" s="283" customFormat="1" ht="20.399999999999999">
      <c r="A282" s="235"/>
      <c r="B282" s="236"/>
      <c r="C282" s="242"/>
      <c r="D282" s="236"/>
      <c r="E282" s="236"/>
      <c r="F282" s="236"/>
      <c r="G282" s="236"/>
      <c r="H282" s="237"/>
      <c r="I282" s="238"/>
      <c r="J282" s="238"/>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si="13"/>
        <v>0</v>
      </c>
      <c r="Y282" s="282"/>
      <c r="Z282" s="282"/>
      <c r="AB282" s="284" t="str">
        <f t="shared" si="14"/>
        <v/>
      </c>
    </row>
    <row r="283" spans="1:28" s="283" customFormat="1" ht="20.399999999999999">
      <c r="A283" s="235"/>
      <c r="B283" s="236"/>
      <c r="C283" s="242"/>
      <c r="D283" s="236"/>
      <c r="E283" s="236"/>
      <c r="F283" s="236"/>
      <c r="G283" s="236"/>
      <c r="H283" s="237"/>
      <c r="I283" s="238"/>
      <c r="J283" s="238"/>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si="13"/>
        <v>0</v>
      </c>
      <c r="Y283" s="282"/>
      <c r="Z283" s="282"/>
      <c r="AB283" s="284" t="str">
        <f t="shared" si="14"/>
        <v/>
      </c>
    </row>
    <row r="284" spans="1:28" s="283" customFormat="1" ht="20.399999999999999">
      <c r="A284" s="235"/>
      <c r="B284" s="236"/>
      <c r="C284" s="242"/>
      <c r="D284" s="236"/>
      <c r="E284" s="236"/>
      <c r="F284" s="236"/>
      <c r="G284" s="236"/>
      <c r="H284" s="237"/>
      <c r="I284" s="238"/>
      <c r="J284" s="238"/>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si="13"/>
        <v>0</v>
      </c>
      <c r="Y284" s="282"/>
      <c r="Z284" s="282"/>
      <c r="AB284" s="284" t="str">
        <f t="shared" si="14"/>
        <v/>
      </c>
    </row>
    <row r="285" spans="1:28" s="283" customFormat="1" ht="20.399999999999999">
      <c r="A285" s="235"/>
      <c r="B285" s="236"/>
      <c r="C285" s="242"/>
      <c r="D285" s="236"/>
      <c r="E285" s="236"/>
      <c r="F285" s="236"/>
      <c r="G285" s="236"/>
      <c r="H285" s="237"/>
      <c r="I285" s="238"/>
      <c r="J285" s="238"/>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si="13"/>
        <v>0</v>
      </c>
      <c r="Y285" s="282"/>
      <c r="Z285" s="282"/>
      <c r="AB285" s="284" t="str">
        <f t="shared" si="14"/>
        <v/>
      </c>
    </row>
    <row r="286" spans="1:28" s="283" customFormat="1" ht="20.399999999999999">
      <c r="A286" s="235"/>
      <c r="B286" s="236"/>
      <c r="C286" s="242"/>
      <c r="D286" s="236"/>
      <c r="E286" s="236"/>
      <c r="F286" s="236"/>
      <c r="G286" s="236"/>
      <c r="H286" s="237"/>
      <c r="I286" s="238"/>
      <c r="J286" s="238"/>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si="13"/>
        <v>0</v>
      </c>
      <c r="Y286" s="282"/>
      <c r="Z286" s="282"/>
      <c r="AB286" s="284" t="str">
        <f t="shared" si="14"/>
        <v/>
      </c>
    </row>
    <row r="287" spans="1:28" s="283" customFormat="1" ht="20.399999999999999">
      <c r="A287" s="235"/>
      <c r="B287" s="236"/>
      <c r="C287" s="242"/>
      <c r="D287" s="236"/>
      <c r="E287" s="236"/>
      <c r="F287" s="236"/>
      <c r="G287" s="236"/>
      <c r="H287" s="237"/>
      <c r="I287" s="238"/>
      <c r="J287" s="238"/>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si="13"/>
        <v>0</v>
      </c>
      <c r="Y287" s="282"/>
      <c r="Z287" s="282"/>
      <c r="AB287" s="284" t="str">
        <f t="shared" si="14"/>
        <v/>
      </c>
    </row>
    <row r="288" spans="1:28" s="283" customFormat="1" ht="20.399999999999999">
      <c r="A288" s="235"/>
      <c r="B288" s="236"/>
      <c r="C288" s="242"/>
      <c r="D288" s="236"/>
      <c r="E288" s="236"/>
      <c r="F288" s="236"/>
      <c r="G288" s="236"/>
      <c r="H288" s="237"/>
      <c r="I288" s="238"/>
      <c r="J288" s="238"/>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si="13"/>
        <v>0</v>
      </c>
      <c r="Y288" s="282"/>
      <c r="Z288" s="282"/>
      <c r="AB288" s="284" t="str">
        <f t="shared" si="14"/>
        <v/>
      </c>
    </row>
    <row r="289" spans="1:28" s="283" customFormat="1" ht="20.399999999999999">
      <c r="A289" s="235"/>
      <c r="B289" s="236"/>
      <c r="C289" s="242"/>
      <c r="D289" s="236"/>
      <c r="E289" s="236"/>
      <c r="F289" s="236"/>
      <c r="G289" s="236"/>
      <c r="H289" s="237"/>
      <c r="I289" s="238"/>
      <c r="J289" s="238"/>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si="13"/>
        <v>0</v>
      </c>
      <c r="Y289" s="282"/>
      <c r="Z289" s="282"/>
      <c r="AB289" s="284" t="str">
        <f t="shared" si="14"/>
        <v/>
      </c>
    </row>
    <row r="290" spans="1:28" s="283" customFormat="1" ht="20.399999999999999">
      <c r="A290" s="235"/>
      <c r="B290" s="236"/>
      <c r="C290" s="242"/>
      <c r="D290" s="236"/>
      <c r="E290" s="236"/>
      <c r="F290" s="236"/>
      <c r="G290" s="236"/>
      <c r="H290" s="237"/>
      <c r="I290" s="238"/>
      <c r="J290" s="238"/>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si="13"/>
        <v>0</v>
      </c>
      <c r="Y290" s="282"/>
      <c r="Z290" s="282"/>
      <c r="AB290" s="284" t="str">
        <f t="shared" si="14"/>
        <v/>
      </c>
    </row>
    <row r="291" spans="1:28" s="283" customFormat="1" ht="20.399999999999999">
      <c r="A291" s="235"/>
      <c r="B291" s="236"/>
      <c r="C291" s="242"/>
      <c r="D291" s="236"/>
      <c r="E291" s="236"/>
      <c r="F291" s="236"/>
      <c r="G291" s="236"/>
      <c r="H291" s="237"/>
      <c r="I291" s="238"/>
      <c r="J291" s="238"/>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si="13"/>
        <v>0</v>
      </c>
      <c r="Y291" s="282"/>
      <c r="Z291" s="282"/>
      <c r="AB291" s="284" t="str">
        <f t="shared" si="14"/>
        <v/>
      </c>
    </row>
    <row r="292" spans="1:28" s="283" customFormat="1" ht="20.399999999999999">
      <c r="A292" s="235"/>
      <c r="B292" s="236"/>
      <c r="C292" s="242"/>
      <c r="D292" s="236"/>
      <c r="E292" s="236"/>
      <c r="F292" s="236"/>
      <c r="G292" s="236"/>
      <c r="H292" s="237"/>
      <c r="I292" s="238"/>
      <c r="J292" s="238"/>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si="13"/>
        <v>0</v>
      </c>
      <c r="Y292" s="282"/>
      <c r="Z292" s="282"/>
      <c r="AB292" s="284" t="str">
        <f t="shared" si="14"/>
        <v/>
      </c>
    </row>
    <row r="293" spans="1:28" s="283" customFormat="1" ht="20.399999999999999">
      <c r="A293" s="235"/>
      <c r="B293" s="236"/>
      <c r="C293" s="242"/>
      <c r="D293" s="236"/>
      <c r="E293" s="236"/>
      <c r="F293" s="236"/>
      <c r="G293" s="236"/>
      <c r="H293" s="237"/>
      <c r="I293" s="238"/>
      <c r="J293" s="238"/>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si="13"/>
        <v>0</v>
      </c>
      <c r="Y293" s="282"/>
      <c r="Z293" s="282"/>
      <c r="AB293" s="284" t="str">
        <f t="shared" si="14"/>
        <v/>
      </c>
    </row>
    <row r="294" spans="1:28" s="283" customFormat="1" ht="20.399999999999999">
      <c r="A294" s="235"/>
      <c r="B294" s="236"/>
      <c r="C294" s="242"/>
      <c r="D294" s="236"/>
      <c r="E294" s="236"/>
      <c r="F294" s="236"/>
      <c r="G294" s="236"/>
      <c r="H294" s="237"/>
      <c r="I294" s="238"/>
      <c r="J294" s="238"/>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si="13"/>
        <v>0</v>
      </c>
      <c r="Y294" s="282"/>
      <c r="Z294" s="282"/>
      <c r="AB294" s="284" t="str">
        <f t="shared" si="14"/>
        <v/>
      </c>
    </row>
    <row r="295" spans="1:28" s="283" customFormat="1" ht="20.399999999999999">
      <c r="A295" s="235"/>
      <c r="B295" s="236"/>
      <c r="C295" s="242"/>
      <c r="D295" s="236"/>
      <c r="E295" s="236"/>
      <c r="F295" s="236"/>
      <c r="G295" s="236"/>
      <c r="H295" s="237"/>
      <c r="I295" s="238"/>
      <c r="J295" s="238"/>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si="13"/>
        <v>0</v>
      </c>
      <c r="Y295" s="282"/>
      <c r="Z295" s="282"/>
      <c r="AB295" s="284" t="str">
        <f t="shared" si="14"/>
        <v/>
      </c>
    </row>
    <row r="296" spans="1:28" s="283" customFormat="1" ht="20.399999999999999">
      <c r="A296" s="235"/>
      <c r="B296" s="236"/>
      <c r="C296" s="242"/>
      <c r="D296" s="236"/>
      <c r="E296" s="236"/>
      <c r="F296" s="236"/>
      <c r="G296" s="236"/>
      <c r="H296" s="237"/>
      <c r="I296" s="238"/>
      <c r="J296" s="238"/>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si="13"/>
        <v>0</v>
      </c>
      <c r="Y296" s="282"/>
      <c r="Z296" s="282"/>
      <c r="AB296" s="284" t="str">
        <f t="shared" si="14"/>
        <v/>
      </c>
    </row>
    <row r="297" spans="1:28" s="283" customFormat="1" ht="20.399999999999999">
      <c r="A297" s="235"/>
      <c r="B297" s="236"/>
      <c r="C297" s="242"/>
      <c r="D297" s="236"/>
      <c r="E297" s="236"/>
      <c r="F297" s="236"/>
      <c r="G297" s="236"/>
      <c r="H297" s="237"/>
      <c r="I297" s="238"/>
      <c r="J297" s="238"/>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si="13"/>
        <v>0</v>
      </c>
      <c r="Y297" s="282"/>
      <c r="Z297" s="282"/>
      <c r="AB297" s="284" t="str">
        <f t="shared" si="14"/>
        <v/>
      </c>
    </row>
    <row r="298" spans="1:28" s="283" customFormat="1" ht="20.399999999999999">
      <c r="A298" s="235"/>
      <c r="B298" s="236"/>
      <c r="C298" s="242"/>
      <c r="D298" s="236"/>
      <c r="E298" s="236"/>
      <c r="F298" s="236"/>
      <c r="G298" s="236"/>
      <c r="H298" s="237"/>
      <c r="I298" s="238"/>
      <c r="J298" s="238"/>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si="13"/>
        <v>0</v>
      </c>
      <c r="Y298" s="282"/>
      <c r="Z298" s="282"/>
      <c r="AB298" s="284" t="str">
        <f t="shared" si="14"/>
        <v/>
      </c>
    </row>
    <row r="299" spans="1:28" s="283" customFormat="1" ht="20.399999999999999">
      <c r="A299" s="235"/>
      <c r="B299" s="236"/>
      <c r="C299" s="242"/>
      <c r="D299" s="236"/>
      <c r="E299" s="236"/>
      <c r="F299" s="236"/>
      <c r="G299" s="236"/>
      <c r="H299" s="237"/>
      <c r="I299" s="238"/>
      <c r="J299" s="238"/>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si="13"/>
        <v>0</v>
      </c>
      <c r="Y299" s="282"/>
      <c r="Z299" s="282"/>
      <c r="AB299" s="284" t="str">
        <f t="shared" si="14"/>
        <v/>
      </c>
    </row>
    <row r="300" spans="1:28" s="283" customFormat="1" ht="20.399999999999999">
      <c r="A300" s="235"/>
      <c r="B300" s="236"/>
      <c r="C300" s="242"/>
      <c r="D300" s="236"/>
      <c r="E300" s="236"/>
      <c r="F300" s="236"/>
      <c r="G300" s="236"/>
      <c r="H300" s="237"/>
      <c r="I300" s="238"/>
      <c r="J300" s="238"/>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si="13"/>
        <v>0</v>
      </c>
      <c r="Y300" s="282"/>
      <c r="Z300" s="282"/>
      <c r="AB300" s="284" t="str">
        <f t="shared" si="14"/>
        <v/>
      </c>
    </row>
    <row r="301" spans="1:28" s="283" customFormat="1" ht="20.399999999999999">
      <c r="A301" s="235"/>
      <c r="B301" s="236"/>
      <c r="C301" s="242"/>
      <c r="D301" s="236"/>
      <c r="E301" s="236"/>
      <c r="F301" s="236"/>
      <c r="G301" s="236"/>
      <c r="H301" s="237"/>
      <c r="I301" s="238"/>
      <c r="J301" s="238"/>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si="13"/>
        <v>0</v>
      </c>
      <c r="Y301" s="282"/>
      <c r="Z301" s="282"/>
      <c r="AB301" s="284" t="str">
        <f t="shared" si="14"/>
        <v/>
      </c>
    </row>
    <row r="302" spans="1:28" s="283" customFormat="1" ht="20.399999999999999">
      <c r="A302" s="235"/>
      <c r="B302" s="236"/>
      <c r="C302" s="242"/>
      <c r="D302" s="236"/>
      <c r="E302" s="236"/>
      <c r="F302" s="236"/>
      <c r="G302" s="236"/>
      <c r="H302" s="237"/>
      <c r="I302" s="238"/>
      <c r="J302" s="238"/>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si="13"/>
        <v>0</v>
      </c>
      <c r="Y302" s="282"/>
      <c r="Z302" s="282"/>
      <c r="AB302" s="284" t="str">
        <f t="shared" si="14"/>
        <v/>
      </c>
    </row>
    <row r="303" spans="1:28" s="283" customFormat="1" ht="20.399999999999999">
      <c r="A303" s="235"/>
      <c r="B303" s="236"/>
      <c r="C303" s="242"/>
      <c r="D303" s="236"/>
      <c r="E303" s="236"/>
      <c r="F303" s="236"/>
      <c r="G303" s="236"/>
      <c r="H303" s="237"/>
      <c r="I303" s="238"/>
      <c r="J303" s="238"/>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si="13"/>
        <v>0</v>
      </c>
      <c r="Y303" s="282"/>
      <c r="Z303" s="282"/>
      <c r="AB303" s="284" t="str">
        <f t="shared" si="14"/>
        <v/>
      </c>
    </row>
    <row r="304" spans="1:28" s="283" customFormat="1" ht="20.399999999999999">
      <c r="A304" s="235"/>
      <c r="B304" s="236"/>
      <c r="C304" s="242"/>
      <c r="D304" s="236"/>
      <c r="E304" s="236"/>
      <c r="F304" s="236"/>
      <c r="G304" s="236"/>
      <c r="H304" s="237"/>
      <c r="I304" s="238"/>
      <c r="J304" s="238"/>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si="13"/>
        <v>0</v>
      </c>
      <c r="Y304" s="282"/>
      <c r="Z304" s="282"/>
      <c r="AB304" s="284" t="str">
        <f t="shared" si="14"/>
        <v/>
      </c>
    </row>
    <row r="305" spans="1:28" s="283" customFormat="1" ht="20.399999999999999">
      <c r="A305" s="235"/>
      <c r="B305" s="236"/>
      <c r="C305" s="242"/>
      <c r="D305" s="236"/>
      <c r="E305" s="236"/>
      <c r="F305" s="236"/>
      <c r="G305" s="236"/>
      <c r="H305" s="237"/>
      <c r="I305" s="238"/>
      <c r="J305" s="238"/>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si="13"/>
        <v>0</v>
      </c>
      <c r="Y305" s="282"/>
      <c r="Z305" s="282"/>
      <c r="AB305" s="284" t="str">
        <f t="shared" si="14"/>
        <v/>
      </c>
    </row>
    <row r="306" spans="1:28" s="283" customFormat="1" ht="20.399999999999999">
      <c r="A306" s="235"/>
      <c r="B306" s="236"/>
      <c r="C306" s="242"/>
      <c r="D306" s="236"/>
      <c r="E306" s="236"/>
      <c r="F306" s="236"/>
      <c r="G306" s="236"/>
      <c r="H306" s="237"/>
      <c r="I306" s="238"/>
      <c r="J306" s="238"/>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si="13"/>
        <v>0</v>
      </c>
      <c r="Y306" s="282"/>
      <c r="Z306" s="282"/>
      <c r="AB306" s="284" t="str">
        <f t="shared" si="14"/>
        <v/>
      </c>
    </row>
    <row r="307" spans="1:28" s="283" customFormat="1" ht="20.399999999999999">
      <c r="A307" s="235"/>
      <c r="B307" s="236"/>
      <c r="C307" s="242"/>
      <c r="D307" s="236"/>
      <c r="E307" s="236"/>
      <c r="F307" s="236"/>
      <c r="G307" s="236"/>
      <c r="H307" s="237"/>
      <c r="I307" s="238"/>
      <c r="J307" s="238"/>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si="13"/>
        <v>0</v>
      </c>
      <c r="Y307" s="282"/>
      <c r="Z307" s="282"/>
      <c r="AB307" s="284" t="str">
        <f t="shared" si="14"/>
        <v/>
      </c>
    </row>
    <row r="308" spans="1:28" s="283" customFormat="1" ht="20.399999999999999">
      <c r="A308" s="235"/>
      <c r="B308" s="236"/>
      <c r="C308" s="242"/>
      <c r="D308" s="236"/>
      <c r="E308" s="236"/>
      <c r="F308" s="236"/>
      <c r="G308" s="236"/>
      <c r="H308" s="237"/>
      <c r="I308" s="238"/>
      <c r="J308" s="238"/>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si="13"/>
        <v>0</v>
      </c>
      <c r="Y308" s="282"/>
      <c r="Z308" s="282"/>
      <c r="AB308" s="284" t="str">
        <f t="shared" si="14"/>
        <v/>
      </c>
    </row>
    <row r="309" spans="1:28" s="283" customFormat="1" ht="20.399999999999999">
      <c r="A309" s="235"/>
      <c r="B309" s="236"/>
      <c r="C309" s="242"/>
      <c r="D309" s="236"/>
      <c r="E309" s="236"/>
      <c r="F309" s="236"/>
      <c r="G309" s="236"/>
      <c r="H309" s="237"/>
      <c r="I309" s="238"/>
      <c r="J309" s="238"/>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si="13"/>
        <v>0</v>
      </c>
      <c r="Y309" s="282"/>
      <c r="Z309" s="282"/>
      <c r="AB309" s="284" t="str">
        <f t="shared" si="14"/>
        <v/>
      </c>
    </row>
    <row r="310" spans="1:28" s="283" customFormat="1" ht="20.399999999999999">
      <c r="A310" s="235"/>
      <c r="B310" s="236"/>
      <c r="C310" s="242"/>
      <c r="D310" s="236"/>
      <c r="E310" s="236"/>
      <c r="F310" s="236"/>
      <c r="G310" s="236"/>
      <c r="H310" s="237"/>
      <c r="I310" s="238"/>
      <c r="J310" s="238"/>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si="13"/>
        <v>0</v>
      </c>
      <c r="Y310" s="282"/>
      <c r="Z310" s="282"/>
      <c r="AB310" s="284" t="str">
        <f t="shared" si="14"/>
        <v/>
      </c>
    </row>
    <row r="311" spans="1:28" s="283" customFormat="1" ht="20.399999999999999">
      <c r="A311" s="235"/>
      <c r="B311" s="236"/>
      <c r="C311" s="242"/>
      <c r="D311" s="236"/>
      <c r="E311" s="236"/>
      <c r="F311" s="236"/>
      <c r="G311" s="236"/>
      <c r="H311" s="237"/>
      <c r="I311" s="238"/>
      <c r="J311" s="238"/>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si="13"/>
        <v>0</v>
      </c>
      <c r="Y311" s="282"/>
      <c r="Z311" s="282"/>
      <c r="AB311" s="284" t="str">
        <f t="shared" si="14"/>
        <v/>
      </c>
    </row>
    <row r="312" spans="1:28" s="283" customFormat="1" ht="20.399999999999999">
      <c r="A312" s="235"/>
      <c r="B312" s="236"/>
      <c r="C312" s="242"/>
      <c r="D312" s="236"/>
      <c r="E312" s="236"/>
      <c r="F312" s="236"/>
      <c r="G312" s="236"/>
      <c r="H312" s="237"/>
      <c r="I312" s="238"/>
      <c r="J312" s="238"/>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si="13"/>
        <v>0</v>
      </c>
      <c r="Y312" s="282"/>
      <c r="Z312" s="282"/>
      <c r="AB312" s="284" t="str">
        <f t="shared" si="14"/>
        <v/>
      </c>
    </row>
    <row r="313" spans="1:28" s="283" customFormat="1" ht="20.399999999999999">
      <c r="A313" s="235"/>
      <c r="B313" s="236"/>
      <c r="C313" s="242"/>
      <c r="D313" s="236"/>
      <c r="E313" s="236"/>
      <c r="F313" s="236"/>
      <c r="G313" s="236"/>
      <c r="H313" s="237"/>
      <c r="I313" s="238"/>
      <c r="J313" s="238"/>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si="13"/>
        <v>0</v>
      </c>
      <c r="Y313" s="282"/>
      <c r="Z313" s="282"/>
      <c r="AB313" s="284" t="str">
        <f t="shared" si="14"/>
        <v/>
      </c>
    </row>
    <row r="314" spans="1:28" s="283" customFormat="1" ht="20.399999999999999">
      <c r="A314" s="235"/>
      <c r="B314" s="236"/>
      <c r="C314" s="242"/>
      <c r="D314" s="236"/>
      <c r="E314" s="236"/>
      <c r="F314" s="236"/>
      <c r="G314" s="236"/>
      <c r="H314" s="237"/>
      <c r="I314" s="238"/>
      <c r="J314" s="238"/>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si="13"/>
        <v>0</v>
      </c>
      <c r="Y314" s="282"/>
      <c r="Z314" s="282"/>
      <c r="AB314" s="284" t="str">
        <f t="shared" si="14"/>
        <v/>
      </c>
    </row>
    <row r="315" spans="1:28" s="283" customFormat="1" ht="20.399999999999999">
      <c r="A315" s="235"/>
      <c r="B315" s="236"/>
      <c r="C315" s="242"/>
      <c r="D315" s="236"/>
      <c r="E315" s="236"/>
      <c r="F315" s="236"/>
      <c r="G315" s="236"/>
      <c r="H315" s="237"/>
      <c r="I315" s="238"/>
      <c r="J315" s="238"/>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si="16">IF(AND(C315="Smelter not listed",OR(LEN(D315)=0,LEN(E315)=0)),1,0)</f>
        <v>0</v>
      </c>
      <c r="Y315" s="282"/>
      <c r="Z315" s="282"/>
      <c r="AB315" s="284" t="str">
        <f t="shared" ref="AB315:AB378" si="17">B315&amp;C315</f>
        <v/>
      </c>
    </row>
    <row r="316" spans="1:28" s="283" customFormat="1" ht="20.399999999999999">
      <c r="A316" s="235"/>
      <c r="B316" s="236"/>
      <c r="C316" s="242"/>
      <c r="D316" s="236"/>
      <c r="E316" s="236"/>
      <c r="F316" s="236"/>
      <c r="G316" s="236"/>
      <c r="H316" s="237"/>
      <c r="I316" s="238"/>
      <c r="J316" s="238"/>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si="16"/>
        <v>0</v>
      </c>
      <c r="Y316" s="282"/>
      <c r="Z316" s="282"/>
      <c r="AB316" s="284" t="str">
        <f t="shared" si="17"/>
        <v/>
      </c>
    </row>
    <row r="317" spans="1:28" s="283" customFormat="1" ht="20.399999999999999">
      <c r="A317" s="235"/>
      <c r="B317" s="236"/>
      <c r="C317" s="242"/>
      <c r="D317" s="236"/>
      <c r="E317" s="236"/>
      <c r="F317" s="236"/>
      <c r="G317" s="236"/>
      <c r="H317" s="237"/>
      <c r="I317" s="238"/>
      <c r="J317" s="238"/>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si="16"/>
        <v>0</v>
      </c>
      <c r="Y317" s="282"/>
      <c r="Z317" s="282"/>
      <c r="AB317" s="284" t="str">
        <f t="shared" si="17"/>
        <v/>
      </c>
    </row>
    <row r="318" spans="1:28" s="283" customFormat="1" ht="20.399999999999999">
      <c r="A318" s="235"/>
      <c r="B318" s="236"/>
      <c r="C318" s="242"/>
      <c r="D318" s="236"/>
      <c r="E318" s="236"/>
      <c r="F318" s="236"/>
      <c r="G318" s="236"/>
      <c r="H318" s="237"/>
      <c r="I318" s="238"/>
      <c r="J318" s="238"/>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si="16"/>
        <v>0</v>
      </c>
      <c r="Y318" s="282"/>
      <c r="Z318" s="282"/>
      <c r="AB318" s="284" t="str">
        <f t="shared" si="17"/>
        <v/>
      </c>
    </row>
    <row r="319" spans="1:28" s="283" customFormat="1" ht="20.399999999999999">
      <c r="A319" s="235"/>
      <c r="B319" s="236"/>
      <c r="C319" s="242"/>
      <c r="D319" s="236"/>
      <c r="E319" s="236"/>
      <c r="F319" s="236"/>
      <c r="G319" s="236"/>
      <c r="H319" s="237"/>
      <c r="I319" s="238"/>
      <c r="J319" s="238"/>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si="16"/>
        <v>0</v>
      </c>
      <c r="Y319" s="282"/>
      <c r="Z319" s="282"/>
      <c r="AB319" s="284" t="str">
        <f t="shared" si="17"/>
        <v/>
      </c>
    </row>
    <row r="320" spans="1:28" s="283" customFormat="1" ht="20.399999999999999">
      <c r="A320" s="235"/>
      <c r="B320" s="236"/>
      <c r="C320" s="242"/>
      <c r="D320" s="236"/>
      <c r="E320" s="236"/>
      <c r="F320" s="236"/>
      <c r="G320" s="236"/>
      <c r="H320" s="237"/>
      <c r="I320" s="238"/>
      <c r="J320" s="238"/>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si="16"/>
        <v>0</v>
      </c>
      <c r="Y320" s="282"/>
      <c r="Z320" s="282"/>
      <c r="AB320" s="284" t="str">
        <f t="shared" si="17"/>
        <v/>
      </c>
    </row>
    <row r="321" spans="1:28" s="283" customFormat="1" ht="20.399999999999999">
      <c r="A321" s="235"/>
      <c r="B321" s="236"/>
      <c r="C321" s="242"/>
      <c r="D321" s="236"/>
      <c r="E321" s="236"/>
      <c r="F321" s="236"/>
      <c r="G321" s="236"/>
      <c r="H321" s="237"/>
      <c r="I321" s="238"/>
      <c r="J321" s="238"/>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si="16"/>
        <v>0</v>
      </c>
      <c r="Y321" s="282"/>
      <c r="Z321" s="282"/>
      <c r="AB321" s="284" t="str">
        <f t="shared" si="17"/>
        <v/>
      </c>
    </row>
    <row r="322" spans="1:28" s="283" customFormat="1" ht="20.399999999999999">
      <c r="A322" s="235"/>
      <c r="B322" s="236"/>
      <c r="C322" s="242"/>
      <c r="D322" s="236"/>
      <c r="E322" s="236"/>
      <c r="F322" s="236"/>
      <c r="G322" s="236"/>
      <c r="H322" s="237"/>
      <c r="I322" s="238"/>
      <c r="J322" s="238"/>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si="16"/>
        <v>0</v>
      </c>
      <c r="Y322" s="282"/>
      <c r="Z322" s="282"/>
      <c r="AB322" s="284" t="str">
        <f t="shared" si="17"/>
        <v/>
      </c>
    </row>
    <row r="323" spans="1:28" s="283" customFormat="1" ht="20.399999999999999">
      <c r="A323" s="235"/>
      <c r="B323" s="236"/>
      <c r="C323" s="242"/>
      <c r="D323" s="236"/>
      <c r="E323" s="236"/>
      <c r="F323" s="236"/>
      <c r="G323" s="236"/>
      <c r="H323" s="237"/>
      <c r="I323" s="238"/>
      <c r="J323" s="238"/>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si="16"/>
        <v>0</v>
      </c>
      <c r="Y323" s="282"/>
      <c r="Z323" s="282"/>
      <c r="AB323" s="284" t="str">
        <f t="shared" si="17"/>
        <v/>
      </c>
    </row>
    <row r="324" spans="1:28" s="283" customFormat="1" ht="20.399999999999999">
      <c r="A324" s="235"/>
      <c r="B324" s="236"/>
      <c r="C324" s="242"/>
      <c r="D324" s="236"/>
      <c r="E324" s="236"/>
      <c r="F324" s="236"/>
      <c r="G324" s="236"/>
      <c r="H324" s="237"/>
      <c r="I324" s="238"/>
      <c r="J324" s="238"/>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si="16"/>
        <v>0</v>
      </c>
      <c r="Y324" s="282"/>
      <c r="Z324" s="282"/>
      <c r="AB324" s="284" t="str">
        <f t="shared" si="17"/>
        <v/>
      </c>
    </row>
    <row r="325" spans="1:28" s="283" customFormat="1" ht="20.399999999999999">
      <c r="A325" s="235"/>
      <c r="B325" s="236"/>
      <c r="C325" s="242"/>
      <c r="D325" s="236"/>
      <c r="E325" s="236"/>
      <c r="F325" s="236"/>
      <c r="G325" s="236"/>
      <c r="H325" s="237"/>
      <c r="I325" s="238"/>
      <c r="J325" s="238"/>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si="16"/>
        <v>0</v>
      </c>
      <c r="Y325" s="282"/>
      <c r="Z325" s="282"/>
      <c r="AB325" s="284" t="str">
        <f t="shared" si="17"/>
        <v/>
      </c>
    </row>
    <row r="326" spans="1:28" s="283" customFormat="1" ht="20.399999999999999">
      <c r="A326" s="235"/>
      <c r="B326" s="236"/>
      <c r="C326" s="242"/>
      <c r="D326" s="236"/>
      <c r="E326" s="236"/>
      <c r="F326" s="236"/>
      <c r="G326" s="236"/>
      <c r="H326" s="237"/>
      <c r="I326" s="238"/>
      <c r="J326" s="238"/>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si="16"/>
        <v>0</v>
      </c>
      <c r="Y326" s="282"/>
      <c r="Z326" s="282"/>
      <c r="AB326" s="284" t="str">
        <f t="shared" si="17"/>
        <v/>
      </c>
    </row>
    <row r="327" spans="1:28" s="283" customFormat="1" ht="20.399999999999999">
      <c r="A327" s="235"/>
      <c r="B327" s="236"/>
      <c r="C327" s="242"/>
      <c r="D327" s="236"/>
      <c r="E327" s="236"/>
      <c r="F327" s="236"/>
      <c r="G327" s="236"/>
      <c r="H327" s="237"/>
      <c r="I327" s="238"/>
      <c r="J327" s="238"/>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si="16"/>
        <v>0</v>
      </c>
      <c r="Y327" s="282"/>
      <c r="Z327" s="282"/>
      <c r="AB327" s="284" t="str">
        <f t="shared" si="17"/>
        <v/>
      </c>
    </row>
    <row r="328" spans="1:28" s="283" customFormat="1" ht="20.399999999999999">
      <c r="A328" s="235"/>
      <c r="B328" s="236"/>
      <c r="C328" s="242"/>
      <c r="D328" s="236"/>
      <c r="E328" s="236"/>
      <c r="F328" s="236"/>
      <c r="G328" s="236"/>
      <c r="H328" s="237"/>
      <c r="I328" s="238"/>
      <c r="J328" s="238"/>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si="16"/>
        <v>0</v>
      </c>
      <c r="Y328" s="282"/>
      <c r="Z328" s="282"/>
      <c r="AB328" s="284" t="str">
        <f t="shared" si="17"/>
        <v/>
      </c>
    </row>
    <row r="329" spans="1:28" s="283" customFormat="1" ht="20.399999999999999">
      <c r="A329" s="235"/>
      <c r="B329" s="236"/>
      <c r="C329" s="242"/>
      <c r="D329" s="236"/>
      <c r="E329" s="236"/>
      <c r="F329" s="236"/>
      <c r="G329" s="236"/>
      <c r="H329" s="237"/>
      <c r="I329" s="238"/>
      <c r="J329" s="238"/>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si="16"/>
        <v>0</v>
      </c>
      <c r="Y329" s="282"/>
      <c r="Z329" s="282"/>
      <c r="AB329" s="284" t="str">
        <f t="shared" si="17"/>
        <v/>
      </c>
    </row>
    <row r="330" spans="1:28" s="283" customFormat="1" ht="20.399999999999999">
      <c r="A330" s="235"/>
      <c r="B330" s="236"/>
      <c r="C330" s="242"/>
      <c r="D330" s="236"/>
      <c r="E330" s="236"/>
      <c r="F330" s="236"/>
      <c r="G330" s="236"/>
      <c r="H330" s="237"/>
      <c r="I330" s="238"/>
      <c r="J330" s="238"/>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si="16"/>
        <v>0</v>
      </c>
      <c r="Y330" s="282"/>
      <c r="Z330" s="282"/>
      <c r="AB330" s="284" t="str">
        <f t="shared" si="17"/>
        <v/>
      </c>
    </row>
    <row r="331" spans="1:28" s="283" customFormat="1" ht="20.399999999999999">
      <c r="A331" s="235"/>
      <c r="B331" s="236"/>
      <c r="C331" s="242"/>
      <c r="D331" s="236"/>
      <c r="E331" s="236"/>
      <c r="F331" s="236"/>
      <c r="G331" s="236"/>
      <c r="H331" s="237"/>
      <c r="I331" s="238"/>
      <c r="J331" s="238"/>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si="16"/>
        <v>0</v>
      </c>
      <c r="Y331" s="282"/>
      <c r="Z331" s="282"/>
      <c r="AB331" s="284" t="str">
        <f t="shared" si="17"/>
        <v/>
      </c>
    </row>
    <row r="332" spans="1:28" s="283" customFormat="1" ht="20.399999999999999">
      <c r="A332" s="235"/>
      <c r="B332" s="236"/>
      <c r="C332" s="242"/>
      <c r="D332" s="236"/>
      <c r="E332" s="236"/>
      <c r="F332" s="236"/>
      <c r="G332" s="236"/>
      <c r="H332" s="237"/>
      <c r="I332" s="238"/>
      <c r="J332" s="238"/>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si="16"/>
        <v>0</v>
      </c>
      <c r="Y332" s="282"/>
      <c r="Z332" s="282"/>
      <c r="AB332" s="284" t="str">
        <f t="shared" si="17"/>
        <v/>
      </c>
    </row>
    <row r="333" spans="1:28" s="283" customFormat="1" ht="20.399999999999999">
      <c r="A333" s="235"/>
      <c r="B333" s="236"/>
      <c r="C333" s="242"/>
      <c r="D333" s="236"/>
      <c r="E333" s="236"/>
      <c r="F333" s="236"/>
      <c r="G333" s="236"/>
      <c r="H333" s="237"/>
      <c r="I333" s="238"/>
      <c r="J333" s="238"/>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si="16"/>
        <v>0</v>
      </c>
      <c r="Y333" s="282"/>
      <c r="Z333" s="282"/>
      <c r="AB333" s="284" t="str">
        <f t="shared" si="17"/>
        <v/>
      </c>
    </row>
    <row r="334" spans="1:28" s="283" customFormat="1" ht="20.399999999999999">
      <c r="A334" s="235"/>
      <c r="B334" s="236"/>
      <c r="C334" s="242"/>
      <c r="D334" s="236"/>
      <c r="E334" s="236"/>
      <c r="F334" s="236"/>
      <c r="G334" s="236"/>
      <c r="H334" s="237"/>
      <c r="I334" s="238"/>
      <c r="J334" s="238"/>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si="16"/>
        <v>0</v>
      </c>
      <c r="Y334" s="282"/>
      <c r="Z334" s="282"/>
      <c r="AB334" s="284" t="str">
        <f t="shared" si="17"/>
        <v/>
      </c>
    </row>
    <row r="335" spans="1:28" s="283" customFormat="1" ht="20.399999999999999">
      <c r="A335" s="235"/>
      <c r="B335" s="236"/>
      <c r="C335" s="242"/>
      <c r="D335" s="236"/>
      <c r="E335" s="236"/>
      <c r="F335" s="236"/>
      <c r="G335" s="236"/>
      <c r="H335" s="237"/>
      <c r="I335" s="238"/>
      <c r="J335" s="238"/>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si="16"/>
        <v>0</v>
      </c>
      <c r="Y335" s="282"/>
      <c r="Z335" s="282"/>
      <c r="AB335" s="284" t="str">
        <f t="shared" si="17"/>
        <v/>
      </c>
    </row>
    <row r="336" spans="1:28" s="283" customFormat="1" ht="20.399999999999999">
      <c r="A336" s="235"/>
      <c r="B336" s="236"/>
      <c r="C336" s="242"/>
      <c r="D336" s="236"/>
      <c r="E336" s="236"/>
      <c r="F336" s="236"/>
      <c r="G336" s="236"/>
      <c r="H336" s="237"/>
      <c r="I336" s="238"/>
      <c r="J336" s="238"/>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si="16"/>
        <v>0</v>
      </c>
      <c r="Y336" s="282"/>
      <c r="Z336" s="282"/>
      <c r="AB336" s="284" t="str">
        <f t="shared" si="17"/>
        <v/>
      </c>
    </row>
    <row r="337" spans="1:28" s="283" customFormat="1" ht="20.399999999999999">
      <c r="A337" s="235"/>
      <c r="B337" s="236"/>
      <c r="C337" s="242"/>
      <c r="D337" s="236"/>
      <c r="E337" s="236"/>
      <c r="F337" s="236"/>
      <c r="G337" s="236"/>
      <c r="H337" s="237"/>
      <c r="I337" s="238"/>
      <c r="J337" s="238"/>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si="16"/>
        <v>0</v>
      </c>
      <c r="Y337" s="282"/>
      <c r="Z337" s="282"/>
      <c r="AB337" s="284" t="str">
        <f t="shared" si="17"/>
        <v/>
      </c>
    </row>
    <row r="338" spans="1:28" s="283" customFormat="1" ht="20.399999999999999">
      <c r="A338" s="235"/>
      <c r="B338" s="236"/>
      <c r="C338" s="242"/>
      <c r="D338" s="236"/>
      <c r="E338" s="236"/>
      <c r="F338" s="236"/>
      <c r="G338" s="236"/>
      <c r="H338" s="237"/>
      <c r="I338" s="238"/>
      <c r="J338" s="238"/>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si="16"/>
        <v>0</v>
      </c>
      <c r="Y338" s="282"/>
      <c r="Z338" s="282"/>
      <c r="AB338" s="284" t="str">
        <f t="shared" si="17"/>
        <v/>
      </c>
    </row>
    <row r="339" spans="1:28" s="283" customFormat="1" ht="20.399999999999999">
      <c r="A339" s="235"/>
      <c r="B339" s="236"/>
      <c r="C339" s="242"/>
      <c r="D339" s="236"/>
      <c r="E339" s="236"/>
      <c r="F339" s="236"/>
      <c r="G339" s="236"/>
      <c r="H339" s="237"/>
      <c r="I339" s="238"/>
      <c r="J339" s="238"/>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si="16"/>
        <v>0</v>
      </c>
      <c r="Y339" s="282"/>
      <c r="Z339" s="282"/>
      <c r="AB339" s="284" t="str">
        <f t="shared" si="17"/>
        <v/>
      </c>
    </row>
    <row r="340" spans="1:28" s="283" customFormat="1" ht="20.399999999999999">
      <c r="A340" s="235"/>
      <c r="B340" s="236"/>
      <c r="C340" s="242"/>
      <c r="D340" s="236"/>
      <c r="E340" s="236"/>
      <c r="F340" s="236"/>
      <c r="G340" s="236"/>
      <c r="H340" s="237"/>
      <c r="I340" s="238"/>
      <c r="J340" s="238"/>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si="16"/>
        <v>0</v>
      </c>
      <c r="Y340" s="282"/>
      <c r="Z340" s="282"/>
      <c r="AB340" s="284" t="str">
        <f t="shared" si="17"/>
        <v/>
      </c>
    </row>
    <row r="341" spans="1:28" s="283" customFormat="1" ht="20.399999999999999">
      <c r="A341" s="235"/>
      <c r="B341" s="236"/>
      <c r="C341" s="242"/>
      <c r="D341" s="236"/>
      <c r="E341" s="236"/>
      <c r="F341" s="236"/>
      <c r="G341" s="236"/>
      <c r="H341" s="237"/>
      <c r="I341" s="238"/>
      <c r="J341" s="238"/>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si="16"/>
        <v>0</v>
      </c>
      <c r="Y341" s="282"/>
      <c r="Z341" s="282"/>
      <c r="AB341" s="284" t="str">
        <f t="shared" si="17"/>
        <v/>
      </c>
    </row>
    <row r="342" spans="1:28" s="283" customFormat="1" ht="20.399999999999999">
      <c r="A342" s="235"/>
      <c r="B342" s="236"/>
      <c r="C342" s="242"/>
      <c r="D342" s="236"/>
      <c r="E342" s="236"/>
      <c r="F342" s="236"/>
      <c r="G342" s="236"/>
      <c r="H342" s="237"/>
      <c r="I342" s="238"/>
      <c r="J342" s="238"/>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si="16"/>
        <v>0</v>
      </c>
      <c r="Y342" s="282"/>
      <c r="Z342" s="282"/>
      <c r="AB342" s="284" t="str">
        <f t="shared" si="17"/>
        <v/>
      </c>
    </row>
    <row r="343" spans="1:28" s="283" customFormat="1" ht="20.399999999999999">
      <c r="A343" s="235"/>
      <c r="B343" s="236"/>
      <c r="C343" s="242"/>
      <c r="D343" s="236"/>
      <c r="E343" s="236"/>
      <c r="F343" s="236"/>
      <c r="G343" s="236"/>
      <c r="H343" s="237"/>
      <c r="I343" s="238"/>
      <c r="J343" s="238"/>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si="16"/>
        <v>0</v>
      </c>
      <c r="Y343" s="282"/>
      <c r="Z343" s="282"/>
      <c r="AB343" s="284" t="str">
        <f t="shared" si="17"/>
        <v/>
      </c>
    </row>
    <row r="344" spans="1:28" s="283" customFormat="1" ht="20.399999999999999">
      <c r="A344" s="235"/>
      <c r="B344" s="236"/>
      <c r="C344" s="242"/>
      <c r="D344" s="236"/>
      <c r="E344" s="236"/>
      <c r="F344" s="236"/>
      <c r="G344" s="236"/>
      <c r="H344" s="237"/>
      <c r="I344" s="238"/>
      <c r="J344" s="238"/>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si="16"/>
        <v>0</v>
      </c>
      <c r="Y344" s="282"/>
      <c r="Z344" s="282"/>
      <c r="AB344" s="284" t="str">
        <f t="shared" si="17"/>
        <v/>
      </c>
    </row>
    <row r="345" spans="1:28" s="283" customFormat="1" ht="20.399999999999999">
      <c r="A345" s="235"/>
      <c r="B345" s="236"/>
      <c r="C345" s="242"/>
      <c r="D345" s="236"/>
      <c r="E345" s="236"/>
      <c r="F345" s="236"/>
      <c r="G345" s="236"/>
      <c r="H345" s="237"/>
      <c r="I345" s="238"/>
      <c r="J345" s="238"/>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si="16"/>
        <v>0</v>
      </c>
      <c r="Y345" s="282"/>
      <c r="Z345" s="282"/>
      <c r="AB345" s="284" t="str">
        <f t="shared" si="17"/>
        <v/>
      </c>
    </row>
    <row r="346" spans="1:28" s="283" customFormat="1" ht="20.399999999999999">
      <c r="A346" s="235"/>
      <c r="B346" s="236"/>
      <c r="C346" s="242"/>
      <c r="D346" s="236"/>
      <c r="E346" s="236"/>
      <c r="F346" s="236"/>
      <c r="G346" s="236"/>
      <c r="H346" s="237"/>
      <c r="I346" s="238"/>
      <c r="J346" s="238"/>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si="16"/>
        <v>0</v>
      </c>
      <c r="Y346" s="282"/>
      <c r="Z346" s="282"/>
      <c r="AB346" s="284" t="str">
        <f t="shared" si="17"/>
        <v/>
      </c>
    </row>
    <row r="347" spans="1:28" s="283" customFormat="1" ht="20.399999999999999">
      <c r="A347" s="235"/>
      <c r="B347" s="236"/>
      <c r="C347" s="242"/>
      <c r="D347" s="236"/>
      <c r="E347" s="236"/>
      <c r="F347" s="236"/>
      <c r="G347" s="236"/>
      <c r="H347" s="237"/>
      <c r="I347" s="238"/>
      <c r="J347" s="238"/>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si="16"/>
        <v>0</v>
      </c>
      <c r="Y347" s="282"/>
      <c r="Z347" s="282"/>
      <c r="AB347" s="284" t="str">
        <f t="shared" si="17"/>
        <v/>
      </c>
    </row>
    <row r="348" spans="1:28" s="283" customFormat="1" ht="20.399999999999999">
      <c r="A348" s="235"/>
      <c r="B348" s="236"/>
      <c r="C348" s="242"/>
      <c r="D348" s="236"/>
      <c r="E348" s="236"/>
      <c r="F348" s="236"/>
      <c r="G348" s="236"/>
      <c r="H348" s="237"/>
      <c r="I348" s="238"/>
      <c r="J348" s="238"/>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si="16"/>
        <v>0</v>
      </c>
      <c r="Y348" s="282"/>
      <c r="Z348" s="282"/>
      <c r="AB348" s="284" t="str">
        <f t="shared" si="17"/>
        <v/>
      </c>
    </row>
    <row r="349" spans="1:28" s="283" customFormat="1" ht="20.399999999999999">
      <c r="A349" s="235"/>
      <c r="B349" s="236"/>
      <c r="C349" s="242"/>
      <c r="D349" s="236"/>
      <c r="E349" s="236"/>
      <c r="F349" s="236"/>
      <c r="G349" s="236"/>
      <c r="H349" s="237"/>
      <c r="I349" s="238"/>
      <c r="J349" s="238"/>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si="16"/>
        <v>0</v>
      </c>
      <c r="Y349" s="282"/>
      <c r="Z349" s="282"/>
      <c r="AB349" s="284" t="str">
        <f t="shared" si="17"/>
        <v/>
      </c>
    </row>
    <row r="350" spans="1:28" s="283" customFormat="1" ht="20.399999999999999">
      <c r="A350" s="235"/>
      <c r="B350" s="236"/>
      <c r="C350" s="242"/>
      <c r="D350" s="236"/>
      <c r="E350" s="236"/>
      <c r="F350" s="236"/>
      <c r="G350" s="236"/>
      <c r="H350" s="237"/>
      <c r="I350" s="238"/>
      <c r="J350" s="238"/>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si="16"/>
        <v>0</v>
      </c>
      <c r="Y350" s="282"/>
      <c r="Z350" s="282"/>
      <c r="AB350" s="284" t="str">
        <f t="shared" si="17"/>
        <v/>
      </c>
    </row>
    <row r="351" spans="1:28" s="283" customFormat="1" ht="20.399999999999999">
      <c r="A351" s="235"/>
      <c r="B351" s="236"/>
      <c r="C351" s="242"/>
      <c r="D351" s="236"/>
      <c r="E351" s="236"/>
      <c r="F351" s="236"/>
      <c r="G351" s="236"/>
      <c r="H351" s="237"/>
      <c r="I351" s="238"/>
      <c r="J351" s="238"/>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si="16"/>
        <v>0</v>
      </c>
      <c r="Y351" s="282"/>
      <c r="Z351" s="282"/>
      <c r="AB351" s="284" t="str">
        <f t="shared" si="17"/>
        <v/>
      </c>
    </row>
    <row r="352" spans="1:28" s="283" customFormat="1" ht="20.399999999999999">
      <c r="A352" s="235"/>
      <c r="B352" s="236"/>
      <c r="C352" s="242"/>
      <c r="D352" s="236"/>
      <c r="E352" s="236"/>
      <c r="F352" s="236"/>
      <c r="G352" s="236"/>
      <c r="H352" s="237"/>
      <c r="I352" s="238"/>
      <c r="J352" s="238"/>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si="16"/>
        <v>0</v>
      </c>
      <c r="Y352" s="282"/>
      <c r="Z352" s="282"/>
      <c r="AB352" s="284" t="str">
        <f t="shared" si="17"/>
        <v/>
      </c>
    </row>
    <row r="353" spans="1:28" s="283" customFormat="1" ht="20.399999999999999">
      <c r="A353" s="235"/>
      <c r="B353" s="236"/>
      <c r="C353" s="242"/>
      <c r="D353" s="236"/>
      <c r="E353" s="236"/>
      <c r="F353" s="236"/>
      <c r="G353" s="236"/>
      <c r="H353" s="237"/>
      <c r="I353" s="238"/>
      <c r="J353" s="238"/>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si="16"/>
        <v>0</v>
      </c>
      <c r="Y353" s="282"/>
      <c r="Z353" s="282"/>
      <c r="AB353" s="284" t="str">
        <f t="shared" si="17"/>
        <v/>
      </c>
    </row>
    <row r="354" spans="1:28" s="283" customFormat="1" ht="20.399999999999999">
      <c r="A354" s="235"/>
      <c r="B354" s="236"/>
      <c r="C354" s="242"/>
      <c r="D354" s="236"/>
      <c r="E354" s="236"/>
      <c r="F354" s="236"/>
      <c r="G354" s="236"/>
      <c r="H354" s="237"/>
      <c r="I354" s="238"/>
      <c r="J354" s="238"/>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si="16"/>
        <v>0</v>
      </c>
      <c r="Y354" s="282"/>
      <c r="Z354" s="282"/>
      <c r="AB354" s="284" t="str">
        <f t="shared" si="17"/>
        <v/>
      </c>
    </row>
    <row r="355" spans="1:28" s="283" customFormat="1" ht="20.399999999999999">
      <c r="A355" s="235"/>
      <c r="B355" s="236"/>
      <c r="C355" s="242"/>
      <c r="D355" s="236"/>
      <c r="E355" s="236"/>
      <c r="F355" s="236"/>
      <c r="G355" s="236"/>
      <c r="H355" s="237"/>
      <c r="I355" s="238"/>
      <c r="J355" s="238"/>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si="16"/>
        <v>0</v>
      </c>
      <c r="Y355" s="282"/>
      <c r="Z355" s="282"/>
      <c r="AB355" s="284" t="str">
        <f t="shared" si="17"/>
        <v/>
      </c>
    </row>
    <row r="356" spans="1:28" s="283" customFormat="1" ht="20.399999999999999">
      <c r="A356" s="235"/>
      <c r="B356" s="236"/>
      <c r="C356" s="242"/>
      <c r="D356" s="236"/>
      <c r="E356" s="236"/>
      <c r="F356" s="236"/>
      <c r="G356" s="236"/>
      <c r="H356" s="237"/>
      <c r="I356" s="238"/>
      <c r="J356" s="238"/>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si="16"/>
        <v>0</v>
      </c>
      <c r="Y356" s="282"/>
      <c r="Z356" s="282"/>
      <c r="AB356" s="284" t="str">
        <f t="shared" si="17"/>
        <v/>
      </c>
    </row>
    <row r="357" spans="1:28" s="283" customFormat="1" ht="20.399999999999999">
      <c r="A357" s="235"/>
      <c r="B357" s="236"/>
      <c r="C357" s="242"/>
      <c r="D357" s="236"/>
      <c r="E357" s="236"/>
      <c r="F357" s="236"/>
      <c r="G357" s="236"/>
      <c r="H357" s="237"/>
      <c r="I357" s="238"/>
      <c r="J357" s="238"/>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si="16"/>
        <v>0</v>
      </c>
      <c r="Y357" s="282"/>
      <c r="Z357" s="282"/>
      <c r="AB357" s="284" t="str">
        <f t="shared" si="17"/>
        <v/>
      </c>
    </row>
    <row r="358" spans="1:28" s="283" customFormat="1" ht="20.399999999999999">
      <c r="A358" s="235"/>
      <c r="B358" s="236"/>
      <c r="C358" s="242"/>
      <c r="D358" s="236"/>
      <c r="E358" s="236"/>
      <c r="F358" s="236"/>
      <c r="G358" s="236"/>
      <c r="H358" s="237"/>
      <c r="I358" s="238"/>
      <c r="J358" s="238"/>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si="16"/>
        <v>0</v>
      </c>
      <c r="Y358" s="282"/>
      <c r="Z358" s="282"/>
      <c r="AB358" s="284" t="str">
        <f t="shared" si="17"/>
        <v/>
      </c>
    </row>
    <row r="359" spans="1:28" s="283" customFormat="1" ht="20.399999999999999">
      <c r="A359" s="235"/>
      <c r="B359" s="236"/>
      <c r="C359" s="242"/>
      <c r="D359" s="236"/>
      <c r="E359" s="236"/>
      <c r="F359" s="236"/>
      <c r="G359" s="236"/>
      <c r="H359" s="237"/>
      <c r="I359" s="238"/>
      <c r="J359" s="238"/>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si="16"/>
        <v>0</v>
      </c>
      <c r="Y359" s="282"/>
      <c r="Z359" s="282"/>
      <c r="AB359" s="284" t="str">
        <f t="shared" si="17"/>
        <v/>
      </c>
    </row>
    <row r="360" spans="1:28" s="283" customFormat="1" ht="20.399999999999999">
      <c r="A360" s="235"/>
      <c r="B360" s="236"/>
      <c r="C360" s="242"/>
      <c r="D360" s="236"/>
      <c r="E360" s="236"/>
      <c r="F360" s="236"/>
      <c r="G360" s="236"/>
      <c r="H360" s="237"/>
      <c r="I360" s="238"/>
      <c r="J360" s="238"/>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si="16"/>
        <v>0</v>
      </c>
      <c r="Y360" s="282"/>
      <c r="Z360" s="282"/>
      <c r="AB360" s="284" t="str">
        <f t="shared" si="17"/>
        <v/>
      </c>
    </row>
    <row r="361" spans="1:28" s="283" customFormat="1" ht="20.399999999999999">
      <c r="A361" s="235"/>
      <c r="B361" s="236"/>
      <c r="C361" s="242"/>
      <c r="D361" s="236"/>
      <c r="E361" s="236"/>
      <c r="F361" s="236"/>
      <c r="G361" s="236"/>
      <c r="H361" s="237"/>
      <c r="I361" s="238"/>
      <c r="J361" s="238"/>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si="16"/>
        <v>0</v>
      </c>
      <c r="Y361" s="282"/>
      <c r="Z361" s="282"/>
      <c r="AB361" s="284" t="str">
        <f t="shared" si="17"/>
        <v/>
      </c>
    </row>
    <row r="362" spans="1:28" s="283" customFormat="1" ht="20.399999999999999">
      <c r="A362" s="235"/>
      <c r="B362" s="236"/>
      <c r="C362" s="242"/>
      <c r="D362" s="236"/>
      <c r="E362" s="236"/>
      <c r="F362" s="236"/>
      <c r="G362" s="236"/>
      <c r="H362" s="237"/>
      <c r="I362" s="238"/>
      <c r="J362" s="238"/>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si="16"/>
        <v>0</v>
      </c>
      <c r="Y362" s="282"/>
      <c r="Z362" s="282"/>
      <c r="AB362" s="284" t="str">
        <f t="shared" si="17"/>
        <v/>
      </c>
    </row>
    <row r="363" spans="1:28" s="283" customFormat="1" ht="20.399999999999999">
      <c r="A363" s="235"/>
      <c r="B363" s="236"/>
      <c r="C363" s="242"/>
      <c r="D363" s="236"/>
      <c r="E363" s="236"/>
      <c r="F363" s="236"/>
      <c r="G363" s="236"/>
      <c r="H363" s="237"/>
      <c r="I363" s="238"/>
      <c r="J363" s="238"/>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si="16"/>
        <v>0</v>
      </c>
      <c r="Y363" s="282"/>
      <c r="Z363" s="282"/>
      <c r="AB363" s="284" t="str">
        <f t="shared" si="17"/>
        <v/>
      </c>
    </row>
    <row r="364" spans="1:28" s="283" customFormat="1" ht="20.399999999999999">
      <c r="A364" s="235"/>
      <c r="B364" s="236"/>
      <c r="C364" s="242"/>
      <c r="D364" s="236"/>
      <c r="E364" s="236"/>
      <c r="F364" s="236"/>
      <c r="G364" s="236"/>
      <c r="H364" s="237"/>
      <c r="I364" s="238"/>
      <c r="J364" s="238"/>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si="16"/>
        <v>0</v>
      </c>
      <c r="Y364" s="282"/>
      <c r="Z364" s="282"/>
      <c r="AB364" s="284" t="str">
        <f t="shared" si="17"/>
        <v/>
      </c>
    </row>
    <row r="365" spans="1:28" s="283" customFormat="1" ht="20.399999999999999">
      <c r="A365" s="235"/>
      <c r="B365" s="236"/>
      <c r="C365" s="242"/>
      <c r="D365" s="236"/>
      <c r="E365" s="236"/>
      <c r="F365" s="236"/>
      <c r="G365" s="236"/>
      <c r="H365" s="237"/>
      <c r="I365" s="238"/>
      <c r="J365" s="238"/>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si="16"/>
        <v>0</v>
      </c>
      <c r="Y365" s="282"/>
      <c r="Z365" s="282"/>
      <c r="AB365" s="284" t="str">
        <f t="shared" si="17"/>
        <v/>
      </c>
    </row>
    <row r="366" spans="1:28" s="283" customFormat="1" ht="20.399999999999999">
      <c r="A366" s="235"/>
      <c r="B366" s="236"/>
      <c r="C366" s="242"/>
      <c r="D366" s="236"/>
      <c r="E366" s="236"/>
      <c r="F366" s="236"/>
      <c r="G366" s="236"/>
      <c r="H366" s="237"/>
      <c r="I366" s="238"/>
      <c r="J366" s="238"/>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si="16"/>
        <v>0</v>
      </c>
      <c r="Y366" s="282"/>
      <c r="Z366" s="282"/>
      <c r="AB366" s="284" t="str">
        <f t="shared" si="17"/>
        <v/>
      </c>
    </row>
    <row r="367" spans="1:28" s="283" customFormat="1" ht="20.399999999999999">
      <c r="A367" s="235"/>
      <c r="B367" s="236"/>
      <c r="C367" s="242"/>
      <c r="D367" s="236"/>
      <c r="E367" s="236"/>
      <c r="F367" s="236"/>
      <c r="G367" s="236"/>
      <c r="H367" s="237"/>
      <c r="I367" s="238"/>
      <c r="J367" s="238"/>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si="16"/>
        <v>0</v>
      </c>
      <c r="Y367" s="282"/>
      <c r="Z367" s="282"/>
      <c r="AB367" s="284" t="str">
        <f t="shared" si="17"/>
        <v/>
      </c>
    </row>
    <row r="368" spans="1:28" s="283" customFormat="1" ht="20.399999999999999">
      <c r="A368" s="235"/>
      <c r="B368" s="236"/>
      <c r="C368" s="242"/>
      <c r="D368" s="236"/>
      <c r="E368" s="236"/>
      <c r="F368" s="236"/>
      <c r="G368" s="236"/>
      <c r="H368" s="237"/>
      <c r="I368" s="238"/>
      <c r="J368" s="238"/>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si="16"/>
        <v>0</v>
      </c>
      <c r="Y368" s="282"/>
      <c r="Z368" s="282"/>
      <c r="AB368" s="284" t="str">
        <f t="shared" si="17"/>
        <v/>
      </c>
    </row>
    <row r="369" spans="1:28" s="283" customFormat="1" ht="20.399999999999999">
      <c r="A369" s="235"/>
      <c r="B369" s="236"/>
      <c r="C369" s="242"/>
      <c r="D369" s="236"/>
      <c r="E369" s="236"/>
      <c r="F369" s="236"/>
      <c r="G369" s="236"/>
      <c r="H369" s="237"/>
      <c r="I369" s="238"/>
      <c r="J369" s="238"/>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si="16"/>
        <v>0</v>
      </c>
      <c r="Y369" s="282"/>
      <c r="Z369" s="282"/>
      <c r="AB369" s="284" t="str">
        <f t="shared" si="17"/>
        <v/>
      </c>
    </row>
    <row r="370" spans="1:28" s="283" customFormat="1" ht="20.399999999999999">
      <c r="A370" s="235"/>
      <c r="B370" s="236"/>
      <c r="C370" s="242"/>
      <c r="D370" s="236"/>
      <c r="E370" s="236"/>
      <c r="F370" s="236"/>
      <c r="G370" s="236"/>
      <c r="H370" s="237"/>
      <c r="I370" s="238"/>
      <c r="J370" s="238"/>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si="16"/>
        <v>0</v>
      </c>
      <c r="Y370" s="282"/>
      <c r="Z370" s="282"/>
      <c r="AB370" s="284" t="str">
        <f t="shared" si="17"/>
        <v/>
      </c>
    </row>
    <row r="371" spans="1:28" s="283" customFormat="1" ht="20.399999999999999">
      <c r="A371" s="235"/>
      <c r="B371" s="236"/>
      <c r="C371" s="242"/>
      <c r="D371" s="236"/>
      <c r="E371" s="236"/>
      <c r="F371" s="236"/>
      <c r="G371" s="236"/>
      <c r="H371" s="237"/>
      <c r="I371" s="238"/>
      <c r="J371" s="238"/>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si="16"/>
        <v>0</v>
      </c>
      <c r="Y371" s="282"/>
      <c r="Z371" s="282"/>
      <c r="AB371" s="284" t="str">
        <f t="shared" si="17"/>
        <v/>
      </c>
    </row>
    <row r="372" spans="1:28" s="283" customFormat="1" ht="20.399999999999999">
      <c r="A372" s="235"/>
      <c r="B372" s="236"/>
      <c r="C372" s="242"/>
      <c r="D372" s="236"/>
      <c r="E372" s="236"/>
      <c r="F372" s="236"/>
      <c r="G372" s="236"/>
      <c r="H372" s="237"/>
      <c r="I372" s="238"/>
      <c r="J372" s="238"/>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si="16"/>
        <v>0</v>
      </c>
      <c r="Y372" s="282"/>
      <c r="Z372" s="282"/>
      <c r="AB372" s="284" t="str">
        <f t="shared" si="17"/>
        <v/>
      </c>
    </row>
    <row r="373" spans="1:28" s="283" customFormat="1" ht="20.399999999999999">
      <c r="A373" s="235"/>
      <c r="B373" s="236"/>
      <c r="C373" s="242"/>
      <c r="D373" s="236"/>
      <c r="E373" s="236"/>
      <c r="F373" s="236"/>
      <c r="G373" s="236"/>
      <c r="H373" s="237"/>
      <c r="I373" s="238"/>
      <c r="J373" s="238"/>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si="16"/>
        <v>0</v>
      </c>
      <c r="Y373" s="282"/>
      <c r="Z373" s="282"/>
      <c r="AB373" s="284" t="str">
        <f t="shared" si="17"/>
        <v/>
      </c>
    </row>
    <row r="374" spans="1:28" s="283" customFormat="1" ht="20.399999999999999">
      <c r="A374" s="235"/>
      <c r="B374" s="236"/>
      <c r="C374" s="242"/>
      <c r="D374" s="236"/>
      <c r="E374" s="236"/>
      <c r="F374" s="236"/>
      <c r="G374" s="236"/>
      <c r="H374" s="237"/>
      <c r="I374" s="238"/>
      <c r="J374" s="238"/>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si="16"/>
        <v>0</v>
      </c>
      <c r="Y374" s="282"/>
      <c r="Z374" s="282"/>
      <c r="AB374" s="284" t="str">
        <f t="shared" si="17"/>
        <v/>
      </c>
    </row>
    <row r="375" spans="1:28" s="283" customFormat="1" ht="20.399999999999999">
      <c r="A375" s="235"/>
      <c r="B375" s="236"/>
      <c r="C375" s="242"/>
      <c r="D375" s="236"/>
      <c r="E375" s="236"/>
      <c r="F375" s="236"/>
      <c r="G375" s="236"/>
      <c r="H375" s="237"/>
      <c r="I375" s="238"/>
      <c r="J375" s="238"/>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si="16"/>
        <v>0</v>
      </c>
      <c r="Y375" s="282"/>
      <c r="Z375" s="282"/>
      <c r="AB375" s="284" t="str">
        <f t="shared" si="17"/>
        <v/>
      </c>
    </row>
    <row r="376" spans="1:28" s="283" customFormat="1" ht="20.399999999999999">
      <c r="A376" s="235"/>
      <c r="B376" s="236"/>
      <c r="C376" s="242"/>
      <c r="D376" s="236"/>
      <c r="E376" s="236"/>
      <c r="F376" s="236"/>
      <c r="G376" s="236"/>
      <c r="H376" s="237"/>
      <c r="I376" s="238"/>
      <c r="J376" s="238"/>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si="16"/>
        <v>0</v>
      </c>
      <c r="Y376" s="282"/>
      <c r="Z376" s="282"/>
      <c r="AB376" s="284" t="str">
        <f t="shared" si="17"/>
        <v/>
      </c>
    </row>
    <row r="377" spans="1:28" s="283" customFormat="1" ht="20.399999999999999">
      <c r="A377" s="235"/>
      <c r="B377" s="236"/>
      <c r="C377" s="242"/>
      <c r="D377" s="236"/>
      <c r="E377" s="236"/>
      <c r="F377" s="236"/>
      <c r="G377" s="236"/>
      <c r="H377" s="237"/>
      <c r="I377" s="238"/>
      <c r="J377" s="238"/>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si="16"/>
        <v>0</v>
      </c>
      <c r="Y377" s="282"/>
      <c r="Z377" s="282"/>
      <c r="AB377" s="284" t="str">
        <f t="shared" si="17"/>
        <v/>
      </c>
    </row>
    <row r="378" spans="1:28" s="283" customFormat="1" ht="20.399999999999999">
      <c r="A378" s="235"/>
      <c r="B378" s="236"/>
      <c r="C378" s="242"/>
      <c r="D378" s="236"/>
      <c r="E378" s="236"/>
      <c r="F378" s="236"/>
      <c r="G378" s="236"/>
      <c r="H378" s="237"/>
      <c r="I378" s="238"/>
      <c r="J378" s="238"/>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si="16"/>
        <v>0</v>
      </c>
      <c r="Y378" s="282"/>
      <c r="Z378" s="282"/>
      <c r="AB378" s="284" t="str">
        <f t="shared" si="17"/>
        <v/>
      </c>
    </row>
    <row r="379" spans="1:28" s="283" customFormat="1" ht="20.399999999999999">
      <c r="A379" s="235"/>
      <c r="B379" s="236"/>
      <c r="C379" s="242"/>
      <c r="D379" s="236"/>
      <c r="E379" s="236"/>
      <c r="F379" s="236"/>
      <c r="G379" s="236"/>
      <c r="H379" s="237"/>
      <c r="I379" s="238"/>
      <c r="J379" s="238"/>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si="19">IF(AND(C379="Smelter not listed",OR(LEN(D379)=0,LEN(E379)=0)),1,0)</f>
        <v>0</v>
      </c>
      <c r="Y379" s="282"/>
      <c r="Z379" s="282"/>
      <c r="AB379" s="284" t="str">
        <f t="shared" ref="AB379:AB442" si="20">B379&amp;C379</f>
        <v/>
      </c>
    </row>
    <row r="380" spans="1:28" s="283" customFormat="1" ht="20.399999999999999">
      <c r="A380" s="235"/>
      <c r="B380" s="236"/>
      <c r="C380" s="242"/>
      <c r="D380" s="236"/>
      <c r="E380" s="236"/>
      <c r="F380" s="236"/>
      <c r="G380" s="236"/>
      <c r="H380" s="237"/>
      <c r="I380" s="238"/>
      <c r="J380" s="238"/>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si="19"/>
        <v>0</v>
      </c>
      <c r="Y380" s="282"/>
      <c r="Z380" s="282"/>
      <c r="AB380" s="284" t="str">
        <f t="shared" si="20"/>
        <v/>
      </c>
    </row>
    <row r="381" spans="1:28" s="283" customFormat="1" ht="20.399999999999999">
      <c r="A381" s="235"/>
      <c r="B381" s="236"/>
      <c r="C381" s="242"/>
      <c r="D381" s="236"/>
      <c r="E381" s="236"/>
      <c r="F381" s="236"/>
      <c r="G381" s="236"/>
      <c r="H381" s="237"/>
      <c r="I381" s="238"/>
      <c r="J381" s="238"/>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si="19"/>
        <v>0</v>
      </c>
      <c r="Y381" s="282"/>
      <c r="Z381" s="282"/>
      <c r="AB381" s="284" t="str">
        <f t="shared" si="20"/>
        <v/>
      </c>
    </row>
    <row r="382" spans="1:28" s="283" customFormat="1" ht="20.399999999999999">
      <c r="A382" s="235"/>
      <c r="B382" s="236"/>
      <c r="C382" s="242"/>
      <c r="D382" s="236"/>
      <c r="E382" s="236"/>
      <c r="F382" s="236"/>
      <c r="G382" s="236"/>
      <c r="H382" s="237"/>
      <c r="I382" s="238"/>
      <c r="J382" s="238"/>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si="19"/>
        <v>0</v>
      </c>
      <c r="Y382" s="282"/>
      <c r="Z382" s="282"/>
      <c r="AB382" s="284" t="str">
        <f t="shared" si="20"/>
        <v/>
      </c>
    </row>
    <row r="383" spans="1:28" s="283" customFormat="1" ht="20.399999999999999">
      <c r="A383" s="235"/>
      <c r="B383" s="236"/>
      <c r="C383" s="242"/>
      <c r="D383" s="236"/>
      <c r="E383" s="236"/>
      <c r="F383" s="236"/>
      <c r="G383" s="236"/>
      <c r="H383" s="237"/>
      <c r="I383" s="238"/>
      <c r="J383" s="238"/>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si="19"/>
        <v>0</v>
      </c>
      <c r="Y383" s="282"/>
      <c r="Z383" s="282"/>
      <c r="AB383" s="284" t="str">
        <f t="shared" si="20"/>
        <v/>
      </c>
    </row>
    <row r="384" spans="1:28" s="283" customFormat="1" ht="20.399999999999999">
      <c r="A384" s="235"/>
      <c r="B384" s="236"/>
      <c r="C384" s="242"/>
      <c r="D384" s="236"/>
      <c r="E384" s="236"/>
      <c r="F384" s="236"/>
      <c r="G384" s="236"/>
      <c r="H384" s="237"/>
      <c r="I384" s="238"/>
      <c r="J384" s="238"/>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si="19"/>
        <v>0</v>
      </c>
      <c r="Y384" s="282"/>
      <c r="Z384" s="282"/>
      <c r="AB384" s="284" t="str">
        <f t="shared" si="20"/>
        <v/>
      </c>
    </row>
    <row r="385" spans="1:28" s="283" customFormat="1" ht="20.399999999999999">
      <c r="A385" s="235"/>
      <c r="B385" s="236"/>
      <c r="C385" s="242"/>
      <c r="D385" s="236"/>
      <c r="E385" s="236"/>
      <c r="F385" s="236"/>
      <c r="G385" s="236"/>
      <c r="H385" s="237"/>
      <c r="I385" s="238"/>
      <c r="J385" s="238"/>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si="19"/>
        <v>0</v>
      </c>
      <c r="Y385" s="282"/>
      <c r="Z385" s="282"/>
      <c r="AB385" s="284" t="str">
        <f t="shared" si="20"/>
        <v/>
      </c>
    </row>
    <row r="386" spans="1:28" s="283" customFormat="1" ht="20.399999999999999">
      <c r="A386" s="235"/>
      <c r="B386" s="236"/>
      <c r="C386" s="242"/>
      <c r="D386" s="236"/>
      <c r="E386" s="236"/>
      <c r="F386" s="236"/>
      <c r="G386" s="236"/>
      <c r="H386" s="237"/>
      <c r="I386" s="238"/>
      <c r="J386" s="238"/>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si="19"/>
        <v>0</v>
      </c>
      <c r="Y386" s="282"/>
      <c r="Z386" s="282"/>
      <c r="AB386" s="284" t="str">
        <f t="shared" si="20"/>
        <v/>
      </c>
    </row>
    <row r="387" spans="1:28" s="283" customFormat="1" ht="20.399999999999999">
      <c r="A387" s="235"/>
      <c r="B387" s="236"/>
      <c r="C387" s="242"/>
      <c r="D387" s="236"/>
      <c r="E387" s="236"/>
      <c r="F387" s="236"/>
      <c r="G387" s="236"/>
      <c r="H387" s="237"/>
      <c r="I387" s="238"/>
      <c r="J387" s="238"/>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si="19"/>
        <v>0</v>
      </c>
      <c r="Y387" s="282"/>
      <c r="Z387" s="282"/>
      <c r="AB387" s="284" t="str">
        <f t="shared" si="20"/>
        <v/>
      </c>
    </row>
    <row r="388" spans="1:28" s="283" customFormat="1" ht="20.399999999999999">
      <c r="A388" s="235"/>
      <c r="B388" s="236"/>
      <c r="C388" s="242"/>
      <c r="D388" s="236"/>
      <c r="E388" s="236"/>
      <c r="F388" s="236"/>
      <c r="G388" s="236"/>
      <c r="H388" s="237"/>
      <c r="I388" s="238"/>
      <c r="J388" s="238"/>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si="19"/>
        <v>0</v>
      </c>
      <c r="Y388" s="282"/>
      <c r="Z388" s="282"/>
      <c r="AB388" s="284" t="str">
        <f t="shared" si="20"/>
        <v/>
      </c>
    </row>
    <row r="389" spans="1:28" s="283" customFormat="1" ht="20.399999999999999">
      <c r="A389" s="235"/>
      <c r="B389" s="236"/>
      <c r="C389" s="242"/>
      <c r="D389" s="236"/>
      <c r="E389" s="236"/>
      <c r="F389" s="236"/>
      <c r="G389" s="236"/>
      <c r="H389" s="237"/>
      <c r="I389" s="238"/>
      <c r="J389" s="238"/>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si="19"/>
        <v>0</v>
      </c>
      <c r="Y389" s="282"/>
      <c r="Z389" s="282"/>
      <c r="AB389" s="284" t="str">
        <f t="shared" si="20"/>
        <v/>
      </c>
    </row>
    <row r="390" spans="1:28" s="283" customFormat="1" ht="20.399999999999999">
      <c r="A390" s="235"/>
      <c r="B390" s="236"/>
      <c r="C390" s="242"/>
      <c r="D390" s="236"/>
      <c r="E390" s="236"/>
      <c r="F390" s="236"/>
      <c r="G390" s="236"/>
      <c r="H390" s="237"/>
      <c r="I390" s="238"/>
      <c r="J390" s="238"/>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si="19"/>
        <v>0</v>
      </c>
      <c r="Y390" s="282"/>
      <c r="Z390" s="282"/>
      <c r="AB390" s="284" t="str">
        <f t="shared" si="20"/>
        <v/>
      </c>
    </row>
    <row r="391" spans="1:28" s="283" customFormat="1" ht="20.399999999999999">
      <c r="A391" s="235"/>
      <c r="B391" s="236"/>
      <c r="C391" s="242"/>
      <c r="D391" s="236"/>
      <c r="E391" s="236"/>
      <c r="F391" s="236"/>
      <c r="G391" s="236"/>
      <c r="H391" s="237"/>
      <c r="I391" s="238"/>
      <c r="J391" s="238"/>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si="19"/>
        <v>0</v>
      </c>
      <c r="Y391" s="282"/>
      <c r="Z391" s="282"/>
      <c r="AB391" s="284" t="str">
        <f t="shared" si="20"/>
        <v/>
      </c>
    </row>
    <row r="392" spans="1:28" s="283" customFormat="1" ht="20.399999999999999">
      <c r="A392" s="235"/>
      <c r="B392" s="236"/>
      <c r="C392" s="242"/>
      <c r="D392" s="236"/>
      <c r="E392" s="236"/>
      <c r="F392" s="236"/>
      <c r="G392" s="236"/>
      <c r="H392" s="237"/>
      <c r="I392" s="238"/>
      <c r="J392" s="238"/>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si="19"/>
        <v>0</v>
      </c>
      <c r="Y392" s="282"/>
      <c r="Z392" s="282"/>
      <c r="AB392" s="284" t="str">
        <f t="shared" si="20"/>
        <v/>
      </c>
    </row>
    <row r="393" spans="1:28" s="283" customFormat="1" ht="20.399999999999999">
      <c r="A393" s="235"/>
      <c r="B393" s="236"/>
      <c r="C393" s="242"/>
      <c r="D393" s="236"/>
      <c r="E393" s="236"/>
      <c r="F393" s="236"/>
      <c r="G393" s="236"/>
      <c r="H393" s="237"/>
      <c r="I393" s="238"/>
      <c r="J393" s="238"/>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si="19"/>
        <v>0</v>
      </c>
      <c r="Y393" s="282"/>
      <c r="Z393" s="282"/>
      <c r="AB393" s="284" t="str">
        <f t="shared" si="20"/>
        <v/>
      </c>
    </row>
    <row r="394" spans="1:28" s="283" customFormat="1" ht="20.399999999999999">
      <c r="A394" s="235"/>
      <c r="B394" s="236"/>
      <c r="C394" s="242"/>
      <c r="D394" s="236"/>
      <c r="E394" s="236"/>
      <c r="F394" s="236"/>
      <c r="G394" s="236"/>
      <c r="H394" s="237"/>
      <c r="I394" s="238"/>
      <c r="J394" s="238"/>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si="19"/>
        <v>0</v>
      </c>
      <c r="Y394" s="282"/>
      <c r="Z394" s="282"/>
      <c r="AB394" s="284" t="str">
        <f t="shared" si="20"/>
        <v/>
      </c>
    </row>
    <row r="395" spans="1:28" s="283" customFormat="1" ht="20.399999999999999">
      <c r="A395" s="235"/>
      <c r="B395" s="236"/>
      <c r="C395" s="242"/>
      <c r="D395" s="236"/>
      <c r="E395" s="236"/>
      <c r="F395" s="236"/>
      <c r="G395" s="236"/>
      <c r="H395" s="237"/>
      <c r="I395" s="238"/>
      <c r="J395" s="238"/>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si="19"/>
        <v>0</v>
      </c>
      <c r="Y395" s="282"/>
      <c r="Z395" s="282"/>
      <c r="AB395" s="284" t="str">
        <f t="shared" si="20"/>
        <v/>
      </c>
    </row>
    <row r="396" spans="1:28" s="283" customFormat="1" ht="20.399999999999999">
      <c r="A396" s="235"/>
      <c r="B396" s="236"/>
      <c r="C396" s="242"/>
      <c r="D396" s="236"/>
      <c r="E396" s="236"/>
      <c r="F396" s="236"/>
      <c r="G396" s="236"/>
      <c r="H396" s="237"/>
      <c r="I396" s="238"/>
      <c r="J396" s="238"/>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si="19"/>
        <v>0</v>
      </c>
      <c r="Y396" s="282"/>
      <c r="Z396" s="282"/>
      <c r="AB396" s="284" t="str">
        <f t="shared" si="20"/>
        <v/>
      </c>
    </row>
    <row r="397" spans="1:28" s="283" customFormat="1" ht="20.399999999999999">
      <c r="A397" s="235"/>
      <c r="B397" s="236"/>
      <c r="C397" s="242"/>
      <c r="D397" s="236"/>
      <c r="E397" s="236"/>
      <c r="F397" s="236"/>
      <c r="G397" s="236"/>
      <c r="H397" s="237"/>
      <c r="I397" s="238"/>
      <c r="J397" s="238"/>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si="19"/>
        <v>0</v>
      </c>
      <c r="Y397" s="282"/>
      <c r="Z397" s="282"/>
      <c r="AB397" s="284" t="str">
        <f t="shared" si="20"/>
        <v/>
      </c>
    </row>
    <row r="398" spans="1:28" s="283" customFormat="1" ht="20.399999999999999">
      <c r="A398" s="235"/>
      <c r="B398" s="236"/>
      <c r="C398" s="242"/>
      <c r="D398" s="236"/>
      <c r="E398" s="236"/>
      <c r="F398" s="236"/>
      <c r="G398" s="236"/>
      <c r="H398" s="237"/>
      <c r="I398" s="238"/>
      <c r="J398" s="238"/>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si="19"/>
        <v>0</v>
      </c>
      <c r="Y398" s="282"/>
      <c r="Z398" s="282"/>
      <c r="AB398" s="284" t="str">
        <f t="shared" si="20"/>
        <v/>
      </c>
    </row>
    <row r="399" spans="1:28" s="283" customFormat="1" ht="20.399999999999999">
      <c r="A399" s="235"/>
      <c r="B399" s="236"/>
      <c r="C399" s="242"/>
      <c r="D399" s="236"/>
      <c r="E399" s="236"/>
      <c r="F399" s="236"/>
      <c r="G399" s="236"/>
      <c r="H399" s="237"/>
      <c r="I399" s="238"/>
      <c r="J399" s="238"/>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si="19"/>
        <v>0</v>
      </c>
      <c r="Y399" s="282"/>
      <c r="Z399" s="282"/>
      <c r="AB399" s="284" t="str">
        <f t="shared" si="20"/>
        <v/>
      </c>
    </row>
    <row r="400" spans="1:28" s="283" customFormat="1" ht="20.399999999999999">
      <c r="A400" s="235"/>
      <c r="B400" s="236"/>
      <c r="C400" s="242"/>
      <c r="D400" s="236"/>
      <c r="E400" s="236"/>
      <c r="F400" s="236"/>
      <c r="G400" s="236"/>
      <c r="H400" s="237"/>
      <c r="I400" s="238"/>
      <c r="J400" s="238"/>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si="19"/>
        <v>0</v>
      </c>
      <c r="Y400" s="282"/>
      <c r="Z400" s="282"/>
      <c r="AB400" s="284" t="str">
        <f t="shared" si="20"/>
        <v/>
      </c>
    </row>
    <row r="401" spans="1:28" s="283" customFormat="1" ht="20.399999999999999">
      <c r="A401" s="235"/>
      <c r="B401" s="236"/>
      <c r="C401" s="242"/>
      <c r="D401" s="236"/>
      <c r="E401" s="236"/>
      <c r="F401" s="236"/>
      <c r="G401" s="236"/>
      <c r="H401" s="237"/>
      <c r="I401" s="238"/>
      <c r="J401" s="238"/>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si="19"/>
        <v>0</v>
      </c>
      <c r="Y401" s="282"/>
      <c r="Z401" s="282"/>
      <c r="AB401" s="284" t="str">
        <f t="shared" si="20"/>
        <v/>
      </c>
    </row>
    <row r="402" spans="1:28" s="283" customFormat="1" ht="20.399999999999999">
      <c r="A402" s="235"/>
      <c r="B402" s="236"/>
      <c r="C402" s="242"/>
      <c r="D402" s="236"/>
      <c r="E402" s="236"/>
      <c r="F402" s="236"/>
      <c r="G402" s="236"/>
      <c r="H402" s="237"/>
      <c r="I402" s="238"/>
      <c r="J402" s="238"/>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si="19"/>
        <v>0</v>
      </c>
      <c r="Y402" s="282"/>
      <c r="Z402" s="282"/>
      <c r="AB402" s="284" t="str">
        <f t="shared" si="20"/>
        <v/>
      </c>
    </row>
    <row r="403" spans="1:28" s="283" customFormat="1" ht="20.399999999999999">
      <c r="A403" s="235"/>
      <c r="B403" s="236"/>
      <c r="C403" s="242"/>
      <c r="D403" s="236"/>
      <c r="E403" s="236"/>
      <c r="F403" s="236"/>
      <c r="G403" s="236"/>
      <c r="H403" s="237"/>
      <c r="I403" s="238"/>
      <c r="J403" s="238"/>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si="19"/>
        <v>0</v>
      </c>
      <c r="Y403" s="282"/>
      <c r="Z403" s="282"/>
      <c r="AB403" s="284" t="str">
        <f t="shared" si="20"/>
        <v/>
      </c>
    </row>
    <row r="404" spans="1:28" s="283" customFormat="1" ht="20.399999999999999">
      <c r="A404" s="235"/>
      <c r="B404" s="236"/>
      <c r="C404" s="242"/>
      <c r="D404" s="236"/>
      <c r="E404" s="236"/>
      <c r="F404" s="236"/>
      <c r="G404" s="236"/>
      <c r="H404" s="237"/>
      <c r="I404" s="238"/>
      <c r="J404" s="238"/>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si="19"/>
        <v>0</v>
      </c>
      <c r="Y404" s="282"/>
      <c r="Z404" s="282"/>
      <c r="AB404" s="284" t="str">
        <f t="shared" si="20"/>
        <v/>
      </c>
    </row>
    <row r="405" spans="1:28" s="283" customFormat="1" ht="20.399999999999999">
      <c r="A405" s="235"/>
      <c r="B405" s="236"/>
      <c r="C405" s="242"/>
      <c r="D405" s="236"/>
      <c r="E405" s="236"/>
      <c r="F405" s="236"/>
      <c r="G405" s="236"/>
      <c r="H405" s="237"/>
      <c r="I405" s="238"/>
      <c r="J405" s="238"/>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si="19"/>
        <v>0</v>
      </c>
      <c r="Y405" s="282"/>
      <c r="Z405" s="282"/>
      <c r="AB405" s="284" t="str">
        <f t="shared" si="20"/>
        <v/>
      </c>
    </row>
    <row r="406" spans="1:28" s="283" customFormat="1" ht="20.399999999999999">
      <c r="A406" s="235"/>
      <c r="B406" s="236"/>
      <c r="C406" s="242"/>
      <c r="D406" s="236"/>
      <c r="E406" s="236"/>
      <c r="F406" s="236"/>
      <c r="G406" s="236"/>
      <c r="H406" s="237"/>
      <c r="I406" s="238"/>
      <c r="J406" s="238"/>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si="19"/>
        <v>0</v>
      </c>
      <c r="Y406" s="282"/>
      <c r="Z406" s="282"/>
      <c r="AB406" s="284" t="str">
        <f t="shared" si="20"/>
        <v/>
      </c>
    </row>
    <row r="407" spans="1:28" s="283" customFormat="1" ht="20.399999999999999">
      <c r="A407" s="235"/>
      <c r="B407" s="236"/>
      <c r="C407" s="242"/>
      <c r="D407" s="236"/>
      <c r="E407" s="236"/>
      <c r="F407" s="236"/>
      <c r="G407" s="236"/>
      <c r="H407" s="237"/>
      <c r="I407" s="238"/>
      <c r="J407" s="238"/>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si="19"/>
        <v>0</v>
      </c>
      <c r="Y407" s="282"/>
      <c r="Z407" s="282"/>
      <c r="AB407" s="284" t="str">
        <f t="shared" si="20"/>
        <v/>
      </c>
    </row>
    <row r="408" spans="1:28" s="283" customFormat="1" ht="20.399999999999999">
      <c r="A408" s="235"/>
      <c r="B408" s="236"/>
      <c r="C408" s="242"/>
      <c r="D408" s="236"/>
      <c r="E408" s="236"/>
      <c r="F408" s="236"/>
      <c r="G408" s="236"/>
      <c r="H408" s="237"/>
      <c r="I408" s="238"/>
      <c r="J408" s="238"/>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si="19"/>
        <v>0</v>
      </c>
      <c r="Y408" s="282"/>
      <c r="Z408" s="282"/>
      <c r="AB408" s="284" t="str">
        <f t="shared" si="20"/>
        <v/>
      </c>
    </row>
    <row r="409" spans="1:28" s="283" customFormat="1" ht="20.399999999999999">
      <c r="A409" s="235"/>
      <c r="B409" s="236"/>
      <c r="C409" s="242"/>
      <c r="D409" s="236"/>
      <c r="E409" s="236"/>
      <c r="F409" s="236"/>
      <c r="G409" s="236"/>
      <c r="H409" s="237"/>
      <c r="I409" s="238"/>
      <c r="J409" s="238"/>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si="19"/>
        <v>0</v>
      </c>
      <c r="Y409" s="282"/>
      <c r="Z409" s="282"/>
      <c r="AB409" s="284" t="str">
        <f t="shared" si="20"/>
        <v/>
      </c>
    </row>
    <row r="410" spans="1:28" s="283" customFormat="1" ht="20.399999999999999">
      <c r="A410" s="235"/>
      <c r="B410" s="236"/>
      <c r="C410" s="242"/>
      <c r="D410" s="236"/>
      <c r="E410" s="236"/>
      <c r="F410" s="236"/>
      <c r="G410" s="236"/>
      <c r="H410" s="237"/>
      <c r="I410" s="238"/>
      <c r="J410" s="238"/>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si="19"/>
        <v>0</v>
      </c>
      <c r="Y410" s="282"/>
      <c r="Z410" s="282"/>
      <c r="AB410" s="284" t="str">
        <f t="shared" si="20"/>
        <v/>
      </c>
    </row>
    <row r="411" spans="1:28" s="283" customFormat="1" ht="20.399999999999999">
      <c r="A411" s="235"/>
      <c r="B411" s="236"/>
      <c r="C411" s="242"/>
      <c r="D411" s="236"/>
      <c r="E411" s="236"/>
      <c r="F411" s="236"/>
      <c r="G411" s="236"/>
      <c r="H411" s="237"/>
      <c r="I411" s="238"/>
      <c r="J411" s="238"/>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si="19"/>
        <v>0</v>
      </c>
      <c r="Y411" s="282"/>
      <c r="Z411" s="282"/>
      <c r="AB411" s="284" t="str">
        <f t="shared" si="20"/>
        <v/>
      </c>
    </row>
    <row r="412" spans="1:28" s="283" customFormat="1" ht="20.399999999999999">
      <c r="A412" s="235"/>
      <c r="B412" s="236"/>
      <c r="C412" s="242"/>
      <c r="D412" s="236"/>
      <c r="E412" s="236"/>
      <c r="F412" s="236"/>
      <c r="G412" s="236"/>
      <c r="H412" s="237"/>
      <c r="I412" s="238"/>
      <c r="J412" s="238"/>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si="19"/>
        <v>0</v>
      </c>
      <c r="Y412" s="282"/>
      <c r="Z412" s="282"/>
      <c r="AB412" s="284" t="str">
        <f t="shared" si="20"/>
        <v/>
      </c>
    </row>
    <row r="413" spans="1:28" s="283" customFormat="1" ht="20.399999999999999">
      <c r="A413" s="235"/>
      <c r="B413" s="236"/>
      <c r="C413" s="242"/>
      <c r="D413" s="236"/>
      <c r="E413" s="236"/>
      <c r="F413" s="236"/>
      <c r="G413" s="236"/>
      <c r="H413" s="237"/>
      <c r="I413" s="238"/>
      <c r="J413" s="238"/>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si="19"/>
        <v>0</v>
      </c>
      <c r="Y413" s="282"/>
      <c r="Z413" s="282"/>
      <c r="AB413" s="284" t="str">
        <f t="shared" si="20"/>
        <v/>
      </c>
    </row>
    <row r="414" spans="1:28" s="283" customFormat="1" ht="20.399999999999999">
      <c r="A414" s="235"/>
      <c r="B414" s="236"/>
      <c r="C414" s="242"/>
      <c r="D414" s="236"/>
      <c r="E414" s="236"/>
      <c r="F414" s="236"/>
      <c r="G414" s="236"/>
      <c r="H414" s="237"/>
      <c r="I414" s="238"/>
      <c r="J414" s="238"/>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si="19"/>
        <v>0</v>
      </c>
      <c r="Y414" s="282"/>
      <c r="Z414" s="282"/>
      <c r="AB414" s="284" t="str">
        <f t="shared" si="20"/>
        <v/>
      </c>
    </row>
    <row r="415" spans="1:28" s="283" customFormat="1" ht="20.399999999999999">
      <c r="A415" s="235"/>
      <c r="B415" s="236"/>
      <c r="C415" s="242"/>
      <c r="D415" s="236"/>
      <c r="E415" s="236"/>
      <c r="F415" s="236"/>
      <c r="G415" s="236"/>
      <c r="H415" s="237"/>
      <c r="I415" s="238"/>
      <c r="J415" s="238"/>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si="19"/>
        <v>0</v>
      </c>
      <c r="Y415" s="282"/>
      <c r="Z415" s="282"/>
      <c r="AB415" s="284" t="str">
        <f t="shared" si="20"/>
        <v/>
      </c>
    </row>
    <row r="416" spans="1:28" s="283" customFormat="1" ht="20.399999999999999">
      <c r="A416" s="235"/>
      <c r="B416" s="236"/>
      <c r="C416" s="242"/>
      <c r="D416" s="236"/>
      <c r="E416" s="236"/>
      <c r="F416" s="236"/>
      <c r="G416" s="236"/>
      <c r="H416" s="237"/>
      <c r="I416" s="238"/>
      <c r="J416" s="238"/>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si="19"/>
        <v>0</v>
      </c>
      <c r="Y416" s="282"/>
      <c r="Z416" s="282"/>
      <c r="AB416" s="284" t="str">
        <f t="shared" si="20"/>
        <v/>
      </c>
    </row>
    <row r="417" spans="1:28" s="283" customFormat="1" ht="20.399999999999999">
      <c r="A417" s="235"/>
      <c r="B417" s="236"/>
      <c r="C417" s="242"/>
      <c r="D417" s="236"/>
      <c r="E417" s="236"/>
      <c r="F417" s="236"/>
      <c r="G417" s="236"/>
      <c r="H417" s="237"/>
      <c r="I417" s="238"/>
      <c r="J417" s="238"/>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si="19"/>
        <v>0</v>
      </c>
      <c r="Y417" s="282"/>
      <c r="Z417" s="282"/>
      <c r="AB417" s="284" t="str">
        <f t="shared" si="20"/>
        <v/>
      </c>
    </row>
    <row r="418" spans="1:28" s="283" customFormat="1" ht="20.399999999999999">
      <c r="A418" s="235"/>
      <c r="B418" s="236"/>
      <c r="C418" s="242"/>
      <c r="D418" s="236"/>
      <c r="E418" s="236"/>
      <c r="F418" s="236"/>
      <c r="G418" s="236"/>
      <c r="H418" s="237"/>
      <c r="I418" s="238"/>
      <c r="J418" s="238"/>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si="19"/>
        <v>0</v>
      </c>
      <c r="Y418" s="282"/>
      <c r="Z418" s="282"/>
      <c r="AB418" s="284" t="str">
        <f t="shared" si="20"/>
        <v/>
      </c>
    </row>
    <row r="419" spans="1:28" s="283" customFormat="1" ht="20.399999999999999">
      <c r="A419" s="235"/>
      <c r="B419" s="236"/>
      <c r="C419" s="242"/>
      <c r="D419" s="236"/>
      <c r="E419" s="236"/>
      <c r="F419" s="236"/>
      <c r="G419" s="236"/>
      <c r="H419" s="237"/>
      <c r="I419" s="238"/>
      <c r="J419" s="238"/>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si="19"/>
        <v>0</v>
      </c>
      <c r="Y419" s="282"/>
      <c r="Z419" s="282"/>
      <c r="AB419" s="284" t="str">
        <f t="shared" si="20"/>
        <v/>
      </c>
    </row>
    <row r="420" spans="1:28" s="283" customFormat="1" ht="20.399999999999999">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399999999999999">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399999999999999">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399999999999999">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399999999999999">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399999999999999">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399999999999999">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399999999999999">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399999999999999">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399999999999999">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399999999999999">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399999999999999">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399999999999999">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399999999999999">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399999999999999">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399999999999999">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399999999999999">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399999999999999">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399999999999999">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399999999999999">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399999999999999">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399999999999999">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399999999999999">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399999999999999">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399999999999999">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399999999999999">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399999999999999">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399999999999999">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399999999999999">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399999999999999">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399999999999999">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399999999999999">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399999999999999">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399999999999999">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399999999999999">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399999999999999">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399999999999999">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399999999999999">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399999999999999">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399999999999999">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399999999999999">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399999999999999">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399999999999999">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399999999999999">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399999999999999">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399999999999999">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399999999999999">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399999999999999">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399999999999999">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399999999999999">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399999999999999">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399999999999999">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399999999999999">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399999999999999">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399999999999999">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399999999999999">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399999999999999">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399999999999999">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399999999999999">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399999999999999">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399999999999999">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399999999999999">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399999999999999">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399999999999999">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399999999999999">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399999999999999">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399999999999999">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399999999999999">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399999999999999">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399999999999999">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399999999999999">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399999999999999">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399999999999999">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399999999999999">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399999999999999">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399999999999999">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399999999999999">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399999999999999">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399999999999999">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399999999999999">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399999999999999">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399999999999999">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399999999999999">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399999999999999">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399999999999999">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399999999999999">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399999999999999">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399999999999999">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399999999999999">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399999999999999">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399999999999999">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399999999999999">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399999999999999">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399999999999999">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399999999999999">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399999999999999">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399999999999999">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399999999999999">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399999999999999">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399999999999999">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399999999999999">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399999999999999">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399999999999999">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399999999999999">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399999999999999">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399999999999999">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399999999999999">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399999999999999">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399999999999999">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399999999999999">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399999999999999">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399999999999999">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399999999999999">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399999999999999">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399999999999999">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399999999999999">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399999999999999">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399999999999999">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399999999999999">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399999999999999">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399999999999999">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399999999999999">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399999999999999">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399999999999999">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399999999999999">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399999999999999">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399999999999999">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399999999999999">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399999999999999">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399999999999999">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399999999999999">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399999999999999">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399999999999999">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399999999999999">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399999999999999">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399999999999999">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399999999999999">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399999999999999">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399999999999999">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399999999999999">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399999999999999">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399999999999999">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399999999999999">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399999999999999">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399999999999999">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399999999999999">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399999999999999">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399999999999999">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399999999999999">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399999999999999">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399999999999999">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399999999999999">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399999999999999">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399999999999999">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399999999999999">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399999999999999">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399999999999999">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399999999999999">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399999999999999">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399999999999999">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399999999999999">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399999999999999">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399999999999999">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399999999999999">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399999999999999">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399999999999999">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399999999999999">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399999999999999">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399999999999999">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399999999999999">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399999999999999">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399999999999999">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399999999999999">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399999999999999">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399999999999999">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399999999999999">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399999999999999">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399999999999999">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399999999999999">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399999999999999">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399999999999999">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399999999999999">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399999999999999">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399999999999999">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399999999999999">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399999999999999">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399999999999999">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399999999999999">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399999999999999">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399999999999999">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399999999999999">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399999999999999">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399999999999999">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399999999999999">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399999999999999">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399999999999999">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399999999999999">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399999999999999">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399999999999999">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399999999999999">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399999999999999">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399999999999999">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399999999999999">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399999999999999">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399999999999999">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399999999999999">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399999999999999">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399999999999999">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399999999999999">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399999999999999">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399999999999999">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399999999999999">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399999999999999">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399999999999999">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399999999999999">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399999999999999">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399999999999999">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399999999999999">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399999999999999">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399999999999999">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399999999999999">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399999999999999">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399999999999999">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399999999999999">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399999999999999">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399999999999999">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399999999999999">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399999999999999">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399999999999999">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399999999999999">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399999999999999">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399999999999999">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399999999999999">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399999999999999">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399999999999999">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399999999999999">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399999999999999">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399999999999999">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399999999999999">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399999999999999">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399999999999999">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399999999999999">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399999999999999">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399999999999999">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399999999999999">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399999999999999">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399999999999999">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399999999999999">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399999999999999">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399999999999999">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399999999999999">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399999999999999">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399999999999999">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399999999999999">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399999999999999">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399999999999999">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399999999999999">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399999999999999">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399999999999999">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399999999999999">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399999999999999">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399999999999999">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399999999999999">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399999999999999">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399999999999999">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399999999999999">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399999999999999">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399999999999999">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399999999999999">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399999999999999">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399999999999999">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399999999999999">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399999999999999">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399999999999999">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399999999999999">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399999999999999">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399999999999999">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399999999999999">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399999999999999">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399999999999999">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399999999999999">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399999999999999">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399999999999999">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399999999999999">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399999999999999">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399999999999999">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399999999999999">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399999999999999">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399999999999999">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399999999999999">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399999999999999">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399999999999999">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399999999999999">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399999999999999">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399999999999999">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399999999999999">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399999999999999">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399999999999999">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399999999999999">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399999999999999">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399999999999999">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399999999999999">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399999999999999">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399999999999999">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399999999999999">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399999999999999">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399999999999999">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399999999999999">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399999999999999">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399999999999999">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399999999999999">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399999999999999">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399999999999999">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399999999999999">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399999999999999">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399999999999999">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399999999999999">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399999999999999">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399999999999999">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399999999999999">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399999999999999">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399999999999999">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399999999999999">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399999999999999">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399999999999999">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399999999999999">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399999999999999">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399999999999999">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399999999999999">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399999999999999">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399999999999999">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399999999999999">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399999999999999">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399999999999999">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399999999999999">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399999999999999">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399999999999999">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399999999999999">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399999999999999">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399999999999999">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399999999999999">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399999999999999">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399999999999999">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399999999999999">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399999999999999">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399999999999999">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399999999999999">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399999999999999">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399999999999999">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399999999999999">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399999999999999">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399999999999999">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399999999999999">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399999999999999">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399999999999999">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399999999999999">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399999999999999">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399999999999999">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399999999999999">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399999999999999">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399999999999999">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399999999999999">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399999999999999">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399999999999999">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399999999999999">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399999999999999">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399999999999999">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399999999999999">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399999999999999">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399999999999999">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399999999999999">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399999999999999">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399999999999999">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399999999999999">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399999999999999">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399999999999999">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399999999999999">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399999999999999">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399999999999999">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399999999999999">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399999999999999">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399999999999999">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399999999999999">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399999999999999">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399999999999999">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399999999999999">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399999999999999">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399999999999999">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399999999999999">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399999999999999">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399999999999999">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399999999999999">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399999999999999">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399999999999999">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399999999999999">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399999999999999">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399999999999999">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399999999999999">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399999999999999">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399999999999999">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399999999999999">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399999999999999">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399999999999999">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399999999999999">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399999999999999">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399999999999999">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399999999999999">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399999999999999">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399999999999999">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399999999999999">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399999999999999">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399999999999999">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399999999999999">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399999999999999">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399999999999999">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399999999999999">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399999999999999">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399999999999999">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399999999999999">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399999999999999">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399999999999999">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399999999999999">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399999999999999">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399999999999999">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399999999999999">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399999999999999">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399999999999999">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399999999999999">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399999999999999">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399999999999999">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399999999999999">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399999999999999">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399999999999999">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399999999999999">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399999999999999">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399999999999999">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399999999999999">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399999999999999">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399999999999999">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399999999999999">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399999999999999">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399999999999999">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399999999999999">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399999999999999">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399999999999999">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399999999999999">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399999999999999">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399999999999999">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399999999999999">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399999999999999">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399999999999999">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399999999999999">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399999999999999">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399999999999999">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399999999999999">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399999999999999">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399999999999999">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399999999999999">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399999999999999">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399999999999999">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399999999999999">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399999999999999">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399999999999999">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399999999999999">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399999999999999">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399999999999999">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399999999999999">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399999999999999">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399999999999999">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399999999999999">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399999999999999">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399999999999999">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399999999999999">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399999999999999">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399999999999999">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399999999999999">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399999999999999">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399999999999999">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399999999999999">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399999999999999">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399999999999999">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399999999999999">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399999999999999">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399999999999999">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399999999999999">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399999999999999">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399999999999999">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399999999999999">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399999999999999">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399999999999999">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399999999999999">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399999999999999">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399999999999999">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399999999999999">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399999999999999">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399999999999999">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399999999999999">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399999999999999">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399999999999999">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399999999999999">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399999999999999">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399999999999999">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399999999999999">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399999999999999">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399999999999999">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399999999999999">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399999999999999">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399999999999999">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399999999999999">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399999999999999">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399999999999999">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399999999999999">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399999999999999">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399999999999999">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399999999999999">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399999999999999">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399999999999999">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399999999999999">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399999999999999">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399999999999999">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399999999999999">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399999999999999">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399999999999999">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399999999999999">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399999999999999">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399999999999999">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399999999999999">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399999999999999">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399999999999999">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399999999999999">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399999999999999">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399999999999999">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399999999999999">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399999999999999">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399999999999999">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399999999999999">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399999999999999">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399999999999999">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399999999999999">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399999999999999">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399999999999999">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399999999999999">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399999999999999">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399999999999999">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399999999999999">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399999999999999">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399999999999999">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399999999999999">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399999999999999">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399999999999999">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399999999999999">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399999999999999">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399999999999999">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399999999999999">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399999999999999">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399999999999999">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399999999999999">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399999999999999">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399999999999999">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399999999999999">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399999999999999">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399999999999999">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399999999999999">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399999999999999">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399999999999999">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399999999999999">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399999999999999">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399999999999999">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399999999999999">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399999999999999">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399999999999999">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399999999999999">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399999999999999">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399999999999999">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399999999999999">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399999999999999">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399999999999999">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399999999999999">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399999999999999">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399999999999999">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399999999999999">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399999999999999">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399999999999999">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399999999999999">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399999999999999">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399999999999999">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399999999999999">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399999999999999">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399999999999999">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399999999999999">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399999999999999">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399999999999999">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399999999999999">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399999999999999">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399999999999999">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399999999999999">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399999999999999">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399999999999999">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399999999999999">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399999999999999">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399999999999999">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399999999999999">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399999999999999">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399999999999999">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399999999999999">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399999999999999">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399999999999999">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399999999999999">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399999999999999">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399999999999999">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399999999999999">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399999999999999">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399999999999999">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399999999999999">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399999999999999">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399999999999999">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399999999999999">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399999999999999">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399999999999999">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399999999999999">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399999999999999">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399999999999999">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399999999999999">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399999999999999">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399999999999999">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399999999999999">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399999999999999">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399999999999999">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399999999999999">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399999999999999">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399999999999999">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399999999999999">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399999999999999">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399999999999999">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399999999999999">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399999999999999">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399999999999999">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399999999999999">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399999999999999">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399999999999999">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399999999999999">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399999999999999">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399999999999999">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399999999999999">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399999999999999">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399999999999999">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399999999999999">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399999999999999">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399999999999999">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399999999999999">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399999999999999">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399999999999999">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399999999999999">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399999999999999">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399999999999999">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399999999999999">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399999999999999">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399999999999999">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399999999999999">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399999999999999">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399999999999999">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399999999999999">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399999999999999">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399999999999999">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399999999999999">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399999999999999">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399999999999999">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399999999999999">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399999999999999">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399999999999999">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399999999999999">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399999999999999">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399999999999999">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399999999999999">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399999999999999">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399999999999999">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399999999999999">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399999999999999">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399999999999999">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399999999999999">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399999999999999">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399999999999999">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399999999999999">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399999999999999">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399999999999999">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399999999999999">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399999999999999">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399999999999999">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399999999999999">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399999999999999">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399999999999999">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399999999999999">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399999999999999">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399999999999999">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399999999999999">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399999999999999">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399999999999999">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399999999999999">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399999999999999">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399999999999999">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399999999999999">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399999999999999">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399999999999999">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399999999999999">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399999999999999">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399999999999999">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399999999999999">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399999999999999">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399999999999999">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399999999999999">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399999999999999">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399999999999999">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399999999999999">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399999999999999">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399999999999999">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399999999999999">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399999999999999">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399999999999999">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399999999999999">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399999999999999">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399999999999999">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399999999999999">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399999999999999">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399999999999999">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399999999999999">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399999999999999">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399999999999999">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399999999999999">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399999999999999">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399999999999999">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399999999999999">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399999999999999">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399999999999999">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399999999999999">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399999999999999">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399999999999999">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399999999999999">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399999999999999">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399999999999999">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399999999999999">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399999999999999">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399999999999999">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399999999999999">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399999999999999">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399999999999999">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399999999999999">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399999999999999">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399999999999999">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399999999999999">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399999999999999">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399999999999999">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399999999999999">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399999999999999">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399999999999999">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399999999999999">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399999999999999">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399999999999999">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399999999999999">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399999999999999">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399999999999999">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399999999999999">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399999999999999">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399999999999999">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399999999999999">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399999999999999">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399999999999999">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399999999999999">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399999999999999">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399999999999999">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399999999999999">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399999999999999">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399999999999999">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399999999999999">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399999999999999">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399999999999999">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399999999999999">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399999999999999">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399999999999999">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399999999999999">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399999999999999">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399999999999999">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399999999999999">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399999999999999">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399999999999999">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399999999999999">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399999999999999">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399999999999999">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399999999999999">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399999999999999">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399999999999999">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399999999999999">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399999999999999">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399999999999999">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399999999999999">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399999999999999">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399999999999999">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399999999999999">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399999999999999">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399999999999999">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399999999999999">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399999999999999">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399999999999999">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399999999999999">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399999999999999">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399999999999999">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399999999999999">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399999999999999">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399999999999999">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399999999999999">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399999999999999">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399999999999999">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399999999999999">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399999999999999">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399999999999999">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399999999999999">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399999999999999">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399999999999999">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399999999999999">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399999999999999">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399999999999999">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399999999999999">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399999999999999">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399999999999999">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399999999999999">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399999999999999">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399999999999999">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399999999999999">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399999999999999">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399999999999999">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399999999999999">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399999999999999">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399999999999999">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399999999999999">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399999999999999">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399999999999999">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399999999999999">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399999999999999">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399999999999999">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399999999999999">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399999999999999">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399999999999999">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399999999999999">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399999999999999">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399999999999999">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399999999999999">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399999999999999">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399999999999999">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399999999999999">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399999999999999">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399999999999999">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399999999999999">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399999999999999">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399999999999999">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399999999999999">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399999999999999">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399999999999999">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399999999999999">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399999999999999">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399999999999999">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399999999999999">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399999999999999">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399999999999999">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399999999999999">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399999999999999">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399999999999999">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399999999999999">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399999999999999">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399999999999999">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399999999999999">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399999999999999">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399999999999999">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399999999999999">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399999999999999">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399999999999999">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399999999999999">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399999999999999">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399999999999999">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399999999999999">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399999999999999">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399999999999999">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399999999999999">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399999999999999">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399999999999999">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399999999999999">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399999999999999">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399999999999999">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399999999999999">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399999999999999">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399999999999999">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399999999999999">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399999999999999">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399999999999999">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399999999999999">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399999999999999">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399999999999999">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399999999999999">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399999999999999">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399999999999999">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399999999999999">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399999999999999">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399999999999999">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399999999999999">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399999999999999">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399999999999999">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399999999999999">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399999999999999">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399999999999999">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399999999999999">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399999999999999">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399999999999999">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399999999999999">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399999999999999">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399999999999999">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399999999999999">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399999999999999">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399999999999999">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399999999999999">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399999999999999">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399999999999999">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399999999999999">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399999999999999">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399999999999999">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399999999999999">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399999999999999">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399999999999999">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399999999999999">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399999999999999">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399999999999999">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399999999999999">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399999999999999">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399999999999999">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399999999999999">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399999999999999">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399999999999999">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399999999999999">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399999999999999">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399999999999999">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399999999999999">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399999999999999">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399999999999999">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399999999999999">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399999999999999">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399999999999999">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399999999999999">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399999999999999">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399999999999999">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399999999999999">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399999999999999">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399999999999999">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399999999999999">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399999999999999">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399999999999999">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399999999999999">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399999999999999">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399999999999999">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399999999999999">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399999999999999">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399999999999999">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399999999999999">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399999999999999">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399999999999999">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399999999999999">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399999999999999">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399999999999999">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399999999999999">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399999999999999">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399999999999999">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399999999999999">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399999999999999">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399999999999999">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399999999999999">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399999999999999">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399999999999999">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399999999999999">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399999999999999">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399999999999999">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399999999999999">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399999999999999">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399999999999999">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399999999999999">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399999999999999">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399999999999999">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399999999999999">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399999999999999">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399999999999999">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399999999999999">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399999999999999">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399999999999999">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399999999999999">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399999999999999">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399999999999999">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399999999999999">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399999999999999">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399999999999999">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399999999999999">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399999999999999">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399999999999999">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399999999999999">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399999999999999">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399999999999999">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399999999999999">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399999999999999">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399999999999999">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399999999999999">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399999999999999">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399999999999999">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399999999999999">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399999999999999">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399999999999999">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399999999999999">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399999999999999">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399999999999999">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399999999999999">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399999999999999">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399999999999999">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399999999999999">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399999999999999">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399999999999999">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399999999999999">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399999999999999">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399999999999999">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399999999999999">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399999999999999">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399999999999999">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399999999999999">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399999999999999">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399999999999999">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399999999999999">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399999999999999">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399999999999999">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399999999999999">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399999999999999">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399999999999999">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399999999999999">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399999999999999">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399999999999999">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399999999999999">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399999999999999">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399999999999999">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399999999999999">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399999999999999">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399999999999999">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399999999999999">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399999999999999">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399999999999999">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399999999999999">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399999999999999">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399999999999999">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399999999999999">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399999999999999">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399999999999999">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399999999999999">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399999999999999">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399999999999999">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399999999999999">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399999999999999">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399999999999999">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399999999999999">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399999999999999">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399999999999999">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399999999999999">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399999999999999">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399999999999999">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399999999999999">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399999999999999">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399999999999999">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399999999999999">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399999999999999">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399999999999999">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399999999999999">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399999999999999">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399999999999999">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399999999999999">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399999999999999">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399999999999999">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399999999999999">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399999999999999">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399999999999999">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399999999999999">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399999999999999">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399999999999999">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399999999999999">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399999999999999">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399999999999999">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399999999999999">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399999999999999">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399999999999999">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399999999999999">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399999999999999">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399999999999999">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399999999999999">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399999999999999">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399999999999999">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399999999999999">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399999999999999">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399999999999999">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399999999999999">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399999999999999">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399999999999999">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399999999999999">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399999999999999">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399999999999999">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399999999999999">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399999999999999">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399999999999999">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399999999999999">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399999999999999">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399999999999999">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399999999999999">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399999999999999">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399999999999999">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399999999999999">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399999999999999">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399999999999999">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399999999999999">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399999999999999">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399999999999999">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399999999999999">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399999999999999">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399999999999999">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399999999999999">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399999999999999">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399999999999999">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399999999999999">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399999999999999">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399999999999999">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399999999999999">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399999999999999">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399999999999999">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399999999999999">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399999999999999">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399999999999999">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399999999999999">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399999999999999">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399999999999999">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399999999999999">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399999999999999">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399999999999999">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399999999999999">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399999999999999">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399999999999999">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399999999999999">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399999999999999">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399999999999999">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399999999999999">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399999999999999">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399999999999999">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399999999999999">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399999999999999">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399999999999999">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399999999999999">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399999999999999">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399999999999999">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399999999999999">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399999999999999">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399999999999999">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399999999999999">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399999999999999">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399999999999999">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399999999999999">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399999999999999">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399999999999999">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399999999999999">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399999999999999">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399999999999999">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399999999999999">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399999999999999">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399999999999999">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399999999999999">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399999999999999">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399999999999999">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399999999999999">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399999999999999">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399999999999999">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399999999999999">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399999999999999">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399999999999999">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399999999999999">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399999999999999">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399999999999999">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399999999999999">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399999999999999">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399999999999999">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399999999999999">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399999999999999">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399999999999999">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399999999999999">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399999999999999">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399999999999999">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399999999999999">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399999999999999">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399999999999999">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399999999999999">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399999999999999">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399999999999999">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399999999999999">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399999999999999">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399999999999999">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399999999999999">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399999999999999">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399999999999999">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399999999999999">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399999999999999">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399999999999999">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399999999999999">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399999999999999">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399999999999999">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399999999999999">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399999999999999">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399999999999999">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399999999999999">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399999999999999">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399999999999999">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399999999999999">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399999999999999">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399999999999999">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399999999999999">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399999999999999">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399999999999999">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399999999999999">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399999999999999">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399999999999999">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399999999999999">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399999999999999">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399999999999999">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399999999999999">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399999999999999">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399999999999999">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399999999999999">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399999999999999">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399999999999999">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399999999999999">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399999999999999">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399999999999999">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399999999999999">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399999999999999">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399999999999999">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399999999999999">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399999999999999">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399999999999999">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399999999999999">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399999999999999">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399999999999999">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399999999999999">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399999999999999">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399999999999999">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399999999999999">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399999999999999">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399999999999999">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399999999999999">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399999999999999">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399999999999999">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399999999999999">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399999999999999">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399999999999999">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399999999999999">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399999999999999">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399999999999999">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399999999999999">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399999999999999">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399999999999999">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399999999999999">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399999999999999">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399999999999999">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399999999999999">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399999999999999">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399999999999999">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399999999999999">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399999999999999">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399999999999999">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399999999999999">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399999999999999">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399999999999999">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399999999999999">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399999999999999">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399999999999999">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399999999999999">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399999999999999">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399999999999999">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399999999999999">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399999999999999">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399999999999999">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399999999999999">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399999999999999">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399999999999999">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399999999999999">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399999999999999">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399999999999999">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399999999999999">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399999999999999">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399999999999999">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399999999999999">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399999999999999">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399999999999999">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399999999999999">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399999999999999">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399999999999999">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399999999999999">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399999999999999">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399999999999999">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399999999999999">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399999999999999">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399999999999999">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399999999999999">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399999999999999">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399999999999999">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399999999999999">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399999999999999">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399999999999999">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399999999999999">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399999999999999">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399999999999999">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399999999999999">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399999999999999">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399999999999999">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399999999999999">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399999999999999">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399999999999999">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399999999999999">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399999999999999">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399999999999999">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399999999999999">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399999999999999">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399999999999999">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399999999999999">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399999999999999">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399999999999999">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399999999999999">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399999999999999">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399999999999999">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399999999999999">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399999999999999">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399999999999999">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399999999999999">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399999999999999">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399999999999999">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399999999999999">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399999999999999">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399999999999999">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399999999999999">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399999999999999">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399999999999999">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399999999999999">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399999999999999">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399999999999999">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399999999999999">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399999999999999">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399999999999999">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399999999999999">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399999999999999">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399999999999999">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399999999999999">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399999999999999">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399999999999999">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399999999999999">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399999999999999">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399999999999999">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399999999999999">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399999999999999">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399999999999999">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399999999999999">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399999999999999">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399999999999999">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399999999999999">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399999999999999">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399999999999999">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399999999999999">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399999999999999">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399999999999999">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399999999999999">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399999999999999">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399999999999999">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399999999999999">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399999999999999">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399999999999999">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399999999999999">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399999999999999">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399999999999999">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399999999999999">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399999999999999">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399999999999999">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399999999999999">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399999999999999">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399999999999999">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399999999999999">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399999999999999">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399999999999999">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399999999999999">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399999999999999">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399999999999999">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399999999999999">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399999999999999">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399999999999999">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399999999999999">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399999999999999">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399999999999999">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399999999999999">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399999999999999">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399999999999999">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399999999999999">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399999999999999">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399999999999999">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399999999999999">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399999999999999">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399999999999999">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399999999999999">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399999999999999">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399999999999999">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399999999999999">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399999999999999">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399999999999999">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399999999999999">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399999999999999">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399999999999999">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399999999999999">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399999999999999">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399999999999999">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399999999999999">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399999999999999">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399999999999999">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399999999999999">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399999999999999">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399999999999999">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399999999999999">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399999999999999">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399999999999999">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399999999999999">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399999999999999">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399999999999999">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399999999999999">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399999999999999">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399999999999999">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399999999999999">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399999999999999">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399999999999999">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399999999999999">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399999999999999">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399999999999999">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399999999999999">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399999999999999">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399999999999999">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399999999999999">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399999999999999">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399999999999999">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399999999999999">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399999999999999">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399999999999999">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399999999999999">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399999999999999">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399999999999999">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399999999999999">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399999999999999">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399999999999999">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399999999999999">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399999999999999">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399999999999999">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399999999999999">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399999999999999">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399999999999999">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399999999999999">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399999999999999">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399999999999999">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399999999999999">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399999999999999">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399999999999999">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399999999999999">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399999999999999">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399999999999999">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399999999999999">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399999999999999">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399999999999999">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399999999999999">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399999999999999">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399999999999999">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399999999999999">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399999999999999">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399999999999999">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399999999999999">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399999999999999">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399999999999999">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399999999999999">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399999999999999">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399999999999999">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399999999999999">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399999999999999">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399999999999999">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399999999999999">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399999999999999">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399999999999999">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399999999999999">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399999999999999">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399999999999999">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399999999999999">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399999999999999">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399999999999999">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399999999999999">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399999999999999">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399999999999999">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399999999999999">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399999999999999">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399999999999999">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399999999999999">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399999999999999">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399999999999999">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399999999999999">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399999999999999">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399999999999999">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399999999999999">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399999999999999">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399999999999999">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399999999999999">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399999999999999">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399999999999999">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399999999999999">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399999999999999">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399999999999999">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399999999999999">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399999999999999">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399999999999999">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399999999999999">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399999999999999">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399999999999999">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399999999999999">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399999999999999">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399999999999999">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399999999999999">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399999999999999">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399999999999999">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399999999999999">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399999999999999">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399999999999999">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399999999999999">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399999999999999">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399999999999999">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399999999999999">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399999999999999">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399999999999999">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399999999999999">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399999999999999">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399999999999999">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399999999999999">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399999999999999">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399999999999999">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399999999999999">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399999999999999">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399999999999999">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399999999999999">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399999999999999">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399999999999999">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399999999999999">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399999999999999">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399999999999999">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399999999999999">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399999999999999">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399999999999999">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399999999999999">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399999999999999">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399999999999999">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399999999999999">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399999999999999">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399999999999999">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399999999999999">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399999999999999">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399999999999999">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399999999999999">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399999999999999">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399999999999999">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399999999999999">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399999999999999">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399999999999999">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399999999999999">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399999999999999">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399999999999999">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399999999999999">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399999999999999">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399999999999999">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399999999999999">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399999999999999">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399999999999999">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399999999999999">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399999999999999">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399999999999999">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399999999999999">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399999999999999">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399999999999999">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399999999999999">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399999999999999">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399999999999999">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399999999999999">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399999999999999">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399999999999999">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399999999999999">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399999999999999">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399999999999999">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399999999999999">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399999999999999">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399999999999999">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399999999999999">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399999999999999">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399999999999999">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399999999999999">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399999999999999">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399999999999999">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399999999999999">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399999999999999">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399999999999999">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399999999999999">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399999999999999">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399999999999999">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399999999999999">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399999999999999">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399999999999999">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399999999999999">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399999999999999">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399999999999999">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399999999999999">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399999999999999">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399999999999999">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399999999999999">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399999999999999">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399999999999999">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399999999999999">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399999999999999">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399999999999999">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399999999999999">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399999999999999">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399999999999999">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399999999999999">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399999999999999">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399999999999999">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399999999999999">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399999999999999">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399999999999999">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399999999999999">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399999999999999">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399999999999999">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399999999999999">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399999999999999">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399999999999999">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399999999999999">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399999999999999">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399999999999999">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399999999999999">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399999999999999">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399999999999999">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399999999999999">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399999999999999">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399999999999999">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399999999999999">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399999999999999">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399999999999999">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399999999999999">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399999999999999">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399999999999999">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399999999999999">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399999999999999">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399999999999999">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399999999999999">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399999999999999">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399999999999999">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399999999999999">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399999999999999">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399999999999999">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399999999999999">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399999999999999">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399999999999999">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399999999999999">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399999999999999">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399999999999999">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399999999999999">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399999999999999">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399999999999999">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399999999999999">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399999999999999">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399999999999999">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399999999999999">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399999999999999">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399999999999999">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399999999999999">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399999999999999">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399999999999999">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399999999999999">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399999999999999">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399999999999999">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399999999999999">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399999999999999">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399999999999999">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399999999999999">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399999999999999">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399999999999999">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399999999999999">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399999999999999">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399999999999999">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399999999999999">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399999999999999">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399999999999999">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399999999999999">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399999999999999">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399999999999999">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399999999999999">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399999999999999">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399999999999999">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399999999999999">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399999999999999">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399999999999999">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399999999999999">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399999999999999">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399999999999999">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399999999999999">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399999999999999">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399999999999999">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399999999999999">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399999999999999">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399999999999999">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399999999999999">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399999999999999">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399999999999999">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399999999999999">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399999999999999">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399999999999999">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399999999999999">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399999999999999">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399999999999999">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399999999999999">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399999999999999">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399999999999999">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399999999999999">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399999999999999">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399999999999999">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399999999999999">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399999999999999">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399999999999999">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399999999999999">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399999999999999">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399999999999999">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399999999999999">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399999999999999">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399999999999999">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399999999999999">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399999999999999">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399999999999999">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399999999999999">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399999999999999">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399999999999999">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399999999999999">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399999999999999">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399999999999999">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399999999999999">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399999999999999">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399999999999999">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399999999999999">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399999999999999">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399999999999999">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399999999999999">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399999999999999">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399999999999999">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399999999999999">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399999999999999">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399999999999999">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399999999999999">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399999999999999">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399999999999999">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399999999999999">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399999999999999">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399999999999999">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399999999999999">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399999999999999">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399999999999999">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399999999999999">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399999999999999">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399999999999999">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399999999999999">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399999999999999">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399999999999999">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399999999999999">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399999999999999">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399999999999999">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399999999999999">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399999999999999">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399999999999999">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399999999999999">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399999999999999">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399999999999999">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399999999999999">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399999999999999">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399999999999999">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399999999999999">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399999999999999">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399999999999999">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399999999999999">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399999999999999">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399999999999999">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399999999999999">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399999999999999">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399999999999999">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399999999999999">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399999999999999">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399999999999999">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399999999999999">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399999999999999">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399999999999999">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399999999999999">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399999999999999">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399999999999999">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399999999999999">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399999999999999">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399999999999999">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399999999999999">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399999999999999">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399999999999999">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399999999999999">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399999999999999">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399999999999999">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399999999999999">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399999999999999">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399999999999999">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399999999999999">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399999999999999">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399999999999999">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399999999999999">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399999999999999">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399999999999999">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399999999999999">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399999999999999">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399999999999999">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399999999999999">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399999999999999">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399999999999999">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399999999999999">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399999999999999">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399999999999999">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399999999999999">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399999999999999">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399999999999999">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399999999999999">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399999999999999">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399999999999999">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399999999999999">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399999999999999">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399999999999999">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399999999999999">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399999999999999">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399999999999999">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399999999999999">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399999999999999">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399999999999999">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399999999999999">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399999999999999">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399999999999999">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399999999999999">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399999999999999">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399999999999999">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399999999999999">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399999999999999">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399999999999999">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399999999999999">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399999999999999">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399999999999999">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399999999999999">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399999999999999">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399999999999999">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399999999999999">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399999999999999">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399999999999999">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399999999999999">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399999999999999">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399999999999999">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399999999999999">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399999999999999">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399999999999999">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399999999999999">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399999999999999">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399999999999999">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399999999999999">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399999999999999">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399999999999999">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399999999999999">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399999999999999">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399999999999999">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399999999999999">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399999999999999">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399999999999999">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399999999999999">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399999999999999">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399999999999999">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399999999999999">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399999999999999">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399999999999999">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399999999999999">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399999999999999">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399999999999999">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399999999999999">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399999999999999">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399999999999999">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399999999999999">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399999999999999">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399999999999999">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399999999999999">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399999999999999">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399999999999999">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399999999999999">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399999999999999">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399999999999999">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399999999999999">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399999999999999">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399999999999999">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399999999999999">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399999999999999">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399999999999999">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399999999999999">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399999999999999">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399999999999999">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399999999999999">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399999999999999">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399999999999999">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399999999999999">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399999999999999">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399999999999999">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399999999999999">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399999999999999">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399999999999999">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399999999999999">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399999999999999">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399999999999999">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399999999999999">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399999999999999">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399999999999999">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399999999999999">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399999999999999">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399999999999999">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399999999999999">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399999999999999">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399999999999999">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399999999999999">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399999999999999">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399999999999999">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399999999999999">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399999999999999">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399999999999999">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399999999999999">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399999999999999">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399999999999999">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399999999999999">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399999999999999">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399999999999999">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399999999999999">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399999999999999">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399999999999999">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399999999999999">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399999999999999">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399999999999999">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399999999999999">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399999999999999">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399999999999999">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399999999999999">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399999999999999">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399999999999999">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399999999999999">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399999999999999">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399999999999999">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399999999999999">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399999999999999">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399999999999999">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399999999999999">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399999999999999">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399999999999999">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399999999999999">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399999999999999">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399999999999999">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399999999999999">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399999999999999">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399999999999999">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399999999999999">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399999999999999">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399999999999999">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399999999999999">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399999999999999">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399999999999999">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399999999999999">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399999999999999">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399999999999999">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399999999999999">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399999999999999">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399999999999999">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399999999999999">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399999999999999">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399999999999999">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399999999999999">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399999999999999">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399999999999999">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399999999999999">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399999999999999">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399999999999999">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399999999999999">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399999999999999">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399999999999999">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399999999999999">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399999999999999">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399999999999999">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399999999999999">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399999999999999">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399999999999999">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399999999999999">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399999999999999">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399999999999999">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399999999999999">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399999999999999">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399999999999999">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399999999999999">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399999999999999">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399999999999999">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399999999999999">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399999999999999">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399999999999999">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399999999999999">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399999999999999">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399999999999999">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399999999999999">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399999999999999">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399999999999999">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399999999999999">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399999999999999">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399999999999999">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399999999999999">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399999999999999">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399999999999999">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399999999999999">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399999999999999">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399999999999999">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399999999999999">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399999999999999">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399999999999999">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399999999999999">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399999999999999">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399999999999999">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399999999999999">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399999999999999">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399999999999999">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399999999999999">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399999999999999">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399999999999999">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399999999999999">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399999999999999">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399999999999999">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399999999999999">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399999999999999">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399999999999999">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399999999999999">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399999999999999">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399999999999999">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399999999999999">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399999999999999">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399999999999999">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399999999999999">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399999999999999">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399999999999999">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399999999999999">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399999999999999">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399999999999999">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399999999999999">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399999999999999">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399999999999999">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399999999999999">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399999999999999">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399999999999999">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399999999999999">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399999999999999">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399999999999999">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399999999999999">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399999999999999">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399999999999999">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399999999999999">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399999999999999">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399999999999999">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6"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6"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5" priority="18" stopIfTrue="1">
      <formula>IF(B5="",TRUE)</formula>
    </cfRule>
    <cfRule type="expression" dxfId="34" priority="29" stopIfTrue="1">
      <formula>IF(AND(COUNTIF(MetalSmelter,B5&amp;C5)=0,LEN(C5)&gt;0), TRUE, FALSE)</formula>
    </cfRule>
  </conditionalFormatting>
  <conditionalFormatting sqref="D5:D2493">
    <cfRule type="expression" dxfId="33" priority="12" stopIfTrue="1">
      <formula>IF(AND(LEN($C5) &gt;0, ($C5 &lt;&gt; "Smelter Not Listed")),1,0)</formula>
    </cfRule>
    <cfRule type="expression" dxfId="32" priority="37" stopIfTrue="1">
      <formula>IF(AND(D5="",$C5=$X$4),TRUE)</formula>
    </cfRule>
    <cfRule type="expression" dxfId="31" priority="38" stopIfTrue="1">
      <formula>IF(FIND("!",D5),TRUE)</formula>
    </cfRule>
  </conditionalFormatting>
  <conditionalFormatting sqref="G5:G2493">
    <cfRule type="expression" dxfId="30" priority="39" stopIfTrue="1">
      <formula>IF(FIND("Enter smelter details",G5),TRUE)</formula>
    </cfRule>
  </conditionalFormatting>
  <conditionalFormatting sqref="E5:E2493 R5:R2494">
    <cfRule type="expression" dxfId="29" priority="25" stopIfTrue="1">
      <formula>IF(AND(E5="",$C5=$X$4),TRUE)</formula>
    </cfRule>
    <cfRule type="expression" dxfId="28" priority="26" stopIfTrue="1">
      <formula>IF(FIND("!",E5),TRUE)</formula>
    </cfRule>
  </conditionalFormatting>
  <conditionalFormatting sqref="F5:F2493">
    <cfRule type="expression" dxfId="27" priority="16" stopIfTrue="1">
      <formula>IF(AND(LEN($A5)&gt;0,$A5&lt;&gt;$F5),TRUE,FALSE)</formula>
    </cfRule>
  </conditionalFormatting>
  <conditionalFormatting sqref="C5:C2493">
    <cfRule type="expression" dxfId="26"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31" activePane="bottomRight" state="frozen"/>
      <selection pane="topRight" activeCell="B1" sqref="B1"/>
      <selection pane="bottomLeft" activeCell="A4" sqref="A4"/>
      <selection pane="bottomRight" activeCell="O11" sqref="O11"/>
    </sheetView>
  </sheetViews>
  <sheetFormatPr defaultColWidth="8.8984375" defaultRowHeight="12.9"/>
  <cols>
    <col min="1" max="1" width="45.09765625" style="22" customWidth="1"/>
    <col min="2" max="2" width="42.8984375" style="25" customWidth="1"/>
    <col min="3" max="3" width="51.5" style="22" customWidth="1"/>
    <col min="4" max="4" width="29.09765625" style="25" customWidth="1"/>
    <col min="5" max="5" width="9" style="24" customWidth="1"/>
    <col min="6" max="6" width="13.5" style="22" hidden="1" customWidth="1"/>
    <col min="7" max="7" width="13.3984375" style="22" hidden="1" customWidth="1"/>
    <col min="8" max="8" width="9" style="22" hidden="1" customWidth="1"/>
    <col min="9" max="9" width="9" style="188" hidden="1" customWidth="1"/>
    <col min="10" max="10" width="48.8984375" style="22" hidden="1" customWidth="1"/>
    <col min="11" max="11" width="9" style="22" hidden="1" customWidth="1"/>
    <col min="12" max="13" width="8.8984375" style="22" hidden="1" customWidth="1"/>
    <col min="14" max="18" width="8.8984375" style="22" customWidth="1"/>
    <col min="19" max="16384" width="8.8984375" style="22"/>
  </cols>
  <sheetData>
    <row r="1" spans="1:10" ht="31.25">
      <c r="A1" s="440" t="str">
        <f ca="1">OFFSET(L!$C$1,MATCH("Checker"&amp;ADDRESS(ROW(),COLUMN(),4),L!$A:$A,0)-1,SL,,)</f>
        <v>To ensure all required fields have been populated before submitting to your customers review form for any line items highlighted in red</v>
      </c>
      <c r="B1" s="440"/>
      <c r="C1" s="440"/>
      <c r="D1" s="151" t="str">
        <f ca="1">OFFSET(L!$C$1,MATCH("Checker"&amp;ADDRESS(ROW(),COLUMN(),4),L!$A:$A,0)-1,SL,,)</f>
        <v>Required fields remaining to be completed</v>
      </c>
      <c r="E1" s="88" t="s">
        <v>929</v>
      </c>
    </row>
    <row r="2" spans="1:10" ht="15.65">
      <c r="A2" s="81" t="s">
        <v>1026</v>
      </c>
      <c r="B2" s="82" t="str">
        <f>IF(F62=1,"Click here to return to Smelter List","")</f>
        <v>Click here to return to Smelter List</v>
      </c>
      <c r="C2" s="155" t="str">
        <f>IF(F61=1,"Click here to return to Product List","")</f>
        <v/>
      </c>
      <c r="D2" s="193" t="str">
        <f ca="1">IF(H67=0,"0",H67)</f>
        <v>0</v>
      </c>
    </row>
    <row r="3" spans="1:10" ht="15.6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4">
      <c r="A4" s="107" t="str">
        <f ca="1">Declaration!B8</f>
        <v>Company Name (*):</v>
      </c>
      <c r="B4" s="106" t="str">
        <f>Declaration!D8</f>
        <v>Knowles Capacitors (Knowles Cazenovia, Inc./ Knowles (UK) Limited / Novacap, LLC)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4">
      <c r="A5" s="107" t="str">
        <f ca="1">Declaration!B9</f>
        <v>Declaration Scope or Class (*):</v>
      </c>
      <c r="B5" s="106" t="str">
        <f>Declaration!D9</f>
        <v>C. User defined [Specify in 'Description of scope']</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4">
      <c r="A6" s="107" t="str">
        <f ca="1">Declaration!B10</f>
        <v>Description of Scope: (*)</v>
      </c>
      <c r="B6" s="106" t="str">
        <f>Declaration!D10</f>
        <v>Capacitors Division</v>
      </c>
      <c r="C6" s="106" t="str">
        <f t="shared" ca="1" si="0"/>
        <v>Complete</v>
      </c>
      <c r="D6" s="112" t="str">
        <f>IF(H6=1,"Click here to provide a Description of Scope","")</f>
        <v/>
      </c>
      <c r="E6" s="88" t="s">
        <v>1452</v>
      </c>
      <c r="F6" s="111">
        <f>IF(OR(B5=Declaration!P9,B5=Declaration!Q9,B5=0),0,1)</f>
        <v>1</v>
      </c>
      <c r="G6" s="85">
        <f t="shared" si="1"/>
        <v>0</v>
      </c>
      <c r="H6" s="86">
        <f t="shared" si="2"/>
        <v>0</v>
      </c>
      <c r="I6" s="189" t="str">
        <f ca="1">OFFSET(L!$C$1,MATCH("Checker"&amp;"Comp",L!$A:$A,0)-1,SL,,)</f>
        <v>Complete</v>
      </c>
      <c r="J6" s="22" t="str">
        <f ca="1">OFFSET(L!$C$1,MATCH("Checker"&amp;ADDRESS(ROW(),COLUMN(),4),L!$A:$A,0)-1,SL,,)</f>
        <v>Provide description of scope on Declaration tab cell D10</v>
      </c>
    </row>
    <row r="7" spans="1:10" ht="39.4">
      <c r="A7" s="107" t="str">
        <f ca="1">Declaration!B15</f>
        <v>Contact Name (*):</v>
      </c>
      <c r="B7" s="106" t="str">
        <f>Declaration!D15</f>
        <v>Ronald Voltz</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4">
      <c r="A8" s="107" t="str">
        <f ca="1">Declaration!B16</f>
        <v>Email – Contact (*):</v>
      </c>
      <c r="B8" s="106" t="str">
        <f>Declaration!D16</f>
        <v>Ronald.Voltz@knowles.com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4">
      <c r="A9" s="107" t="str">
        <f ca="1">Declaration!B17</f>
        <v>Phone – Contact (*):</v>
      </c>
      <c r="B9" s="106" t="str">
        <f>Declaration!D17</f>
        <v>1-630-250-5177</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4">
      <c r="A10" s="107" t="str">
        <f ca="1">Declaration!B18</f>
        <v>Authorizer (*):</v>
      </c>
      <c r="B10" s="106" t="str">
        <f>Declaration!D18</f>
        <v>Ronald Voltz</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4">
      <c r="A11" s="107" t="str">
        <f ca="1">Declaration!B20</f>
        <v>Email - Authorizer (*):</v>
      </c>
      <c r="B11" s="106" t="str">
        <f>Declaration!D20</f>
        <v>Ronald.Voltz@knowles.com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4">
      <c r="A12" s="107" t="str">
        <f ca="1">Declaration!B21</f>
        <v>Phone - Authorizer (*):</v>
      </c>
      <c r="B12" s="106" t="str">
        <f>Declaration!D21</f>
        <v>1-630-250-5177</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4">
      <c r="A13" s="107" t="str">
        <f ca="1">Declaration!B22</f>
        <v>Effective Date (*):</v>
      </c>
      <c r="B13" s="108">
        <f>Declaration!D22</f>
        <v>43383</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4.55">
      <c r="A14" s="106" t="str">
        <f ca="1">Declaration!B25</f>
        <v>1) Is any 3TG intentionally added or used in the product(s) or in the production process? (*)</v>
      </c>
      <c r="B14" s="109"/>
      <c r="C14" s="109"/>
      <c r="D14" s="113"/>
      <c r="E14" s="88" t="s">
        <v>933</v>
      </c>
      <c r="F14" s="110"/>
      <c r="G14" s="24"/>
      <c r="H14" s="87">
        <f t="shared" si="2"/>
        <v>0</v>
      </c>
    </row>
    <row r="15" spans="1:10" ht="26.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4">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4">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4">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65">
      <c r="A19" s="106" t="str">
        <f ca="1">Declaration!B31</f>
        <v>2) Does any 3TG remain in the product(s)? (*)</v>
      </c>
      <c r="B19" s="109"/>
      <c r="C19" s="109"/>
      <c r="D19" s="113"/>
      <c r="E19" s="88" t="s">
        <v>931</v>
      </c>
      <c r="F19" s="110"/>
      <c r="G19" s="24"/>
      <c r="H19" s="24"/>
      <c r="J19" s="190"/>
    </row>
    <row r="20" spans="1:10" ht="39.4">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4">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4">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4">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4">
      <c r="A25" s="107" t="str">
        <f ca="1">Declaration!B38</f>
        <v>Tantalum  (*)</v>
      </c>
      <c r="B25" s="106" t="str">
        <f>IF(AND($B$15="Yes",$B$20="Yes"),Declaration!D38,0)</f>
        <v>Yes</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4">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4">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4">
      <c r="A28" s="107" t="str">
        <f ca="1">Declaration!B41</f>
        <v>Tungsten  (*)</v>
      </c>
      <c r="B28" s="106" t="str">
        <f>IF(AND($B$18="Yes",$B$23="Yes"),Declaration!D41,0)</f>
        <v>Yes</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7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4">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4">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4">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4">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75">
      <c r="A34" s="106" t="str">
        <f ca="1">Declaration!B49</f>
        <v>5) What percentage of relevant suppliers have provided a response to your supply chain survey?  (*)</v>
      </c>
      <c r="B34" s="109"/>
      <c r="C34" s="109"/>
      <c r="D34" s="113"/>
      <c r="E34" s="88" t="s">
        <v>930</v>
      </c>
      <c r="F34" s="110"/>
      <c r="G34" s="24"/>
      <c r="H34" s="24"/>
    </row>
    <row r="35" spans="1:10" ht="26.5">
      <c r="A35" s="107" t="str">
        <f ca="1">Declaration!B50</f>
        <v>Tantalum  (*)</v>
      </c>
      <c r="B35" s="106">
        <f>IF(AND($B$15="Yes",$B$20="Yes"),Declaration!D50,0)</f>
        <v>1</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5">
      <c r="A38" s="107" t="str">
        <f ca="1">Declaration!B53</f>
        <v>Tungsten  (*)</v>
      </c>
      <c r="B38" s="106">
        <f>IF(AND($B$18="Yes",$B$23="Yes"),Declaration!D53,0)</f>
        <v>1</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65">
      <c r="A39" s="106" t="str">
        <f ca="1">Declaration!B55</f>
        <v>6) Have you identified all of the smelters supplying the 3TG to your supply chain?  (*)</v>
      </c>
      <c r="B39" s="109"/>
      <c r="C39" s="109"/>
      <c r="D39" s="113"/>
      <c r="E39" s="88" t="s">
        <v>931</v>
      </c>
      <c r="F39" s="110"/>
      <c r="G39" s="24"/>
      <c r="H39" s="24"/>
    </row>
    <row r="40" spans="1:10" ht="52.3">
      <c r="A40" s="107" t="str">
        <f ca="1">Declaration!B56</f>
        <v>Tantalum  (*)</v>
      </c>
      <c r="B40" s="106" t="str">
        <f>IF(AND($B$15="Yes",$B$20="Yes"),Declaration!D56,0)</f>
        <v>Yes</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2.3">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2.3">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2.3">
      <c r="A43" s="107" t="str">
        <f ca="1">Declaration!B59</f>
        <v>Tungsten  (*)</v>
      </c>
      <c r="B43" s="106" t="str">
        <f>IF(AND($B$18="Yes",$B$23="Yes"),Declaration!D59,0)</f>
        <v>Yes</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4.55">
      <c r="A44" s="106" t="str">
        <f ca="1">Declaration!B61</f>
        <v>7) Has all applicable smelter information received by your company been reported in this declaration?  (*)</v>
      </c>
      <c r="B44" s="109"/>
      <c r="C44" s="109"/>
      <c r="D44" s="113"/>
      <c r="E44" s="88" t="s">
        <v>932</v>
      </c>
      <c r="F44" s="110"/>
      <c r="G44" s="24"/>
      <c r="H44" s="24"/>
    </row>
    <row r="45" spans="1:10" ht="39.4">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4">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4">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4">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85">
      <c r="A49" s="106" t="str">
        <f ca="1">Declaration!B68</f>
        <v>Question</v>
      </c>
      <c r="B49" s="109"/>
      <c r="C49" s="109"/>
      <c r="D49" s="113"/>
      <c r="E49" s="88" t="s">
        <v>514</v>
      </c>
      <c r="F49" s="110"/>
      <c r="G49" s="110"/>
      <c r="H49" s="110"/>
    </row>
    <row r="50" spans="1:12" ht="39.4">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 customHeight="1">
      <c r="A52" s="106" t="s">
        <v>6</v>
      </c>
      <c r="B52" s="106" t="str">
        <f>Declaration!G71</f>
        <v>http://www.knowles.com/search/services/csr_conflict.jsp</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4">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65">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4">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4">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3" hidden="1">
      <c r="A57" s="106"/>
      <c r="B57" s="106"/>
      <c r="C57" s="106"/>
      <c r="D57" s="112"/>
      <c r="E57" s="88"/>
      <c r="F57" s="111"/>
      <c r="G57" s="85"/>
      <c r="H57" s="86"/>
      <c r="I57" s="189"/>
    </row>
    <row r="58" spans="1:12" ht="39.4">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4">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4">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4">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4">
      <c r="A62" s="106" t="s">
        <v>2169</v>
      </c>
      <c r="B62" s="106"/>
      <c r="C62" s="106" t="str">
        <f ca="1">IF(K62=1,L62,IF(B15="No","Not Required",IF(G62=0,I62,J62)))</f>
        <v>Complete</v>
      </c>
      <c r="D62" s="112" t="str">
        <f>IF(H62=0,"","Click here to provide smelter information")</f>
        <v/>
      </c>
      <c r="E62" s="88" t="s">
        <v>1452</v>
      </c>
      <c r="F62" s="111">
        <f>F25</f>
        <v>1</v>
      </c>
      <c r="G62" s="85">
        <f>IF(AND(COUNTIF(SmelterIdetifiedForMetal,"Tantalum")&gt;0,COUNTIF('Smelter List'!AB$5:AB$2493,"Tantalum?*")&gt;0),0,1)</f>
        <v>0</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4">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4">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4">
      <c r="A65" s="106" t="s">
        <v>2172</v>
      </c>
      <c r="B65" s="106"/>
      <c r="C65" s="106" t="str">
        <f ca="1">IF(K65=1,L65,IF(B18="No","Not Required",IF(G65=0,I65,J65)))</f>
        <v>Complete</v>
      </c>
      <c r="D65" s="112" t="str">
        <f>IF(H65=0,"","Click here to provide smelter information")</f>
        <v/>
      </c>
      <c r="E65" s="88" t="s">
        <v>930</v>
      </c>
      <c r="F65" s="111">
        <f>F28</f>
        <v>1</v>
      </c>
      <c r="G65" s="85">
        <f>IF(AND(COUNTIF(SmelterIdetifiedForMetal,"Tungsten")&gt;0,COUNTIF('Smelter List'!AB$5:AB$2493,"Tungsten?*")&gt;0),0,1)</f>
        <v>0</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85">
      <c r="A66" s="210" t="s">
        <v>3045</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5" priority="337" stopIfTrue="1">
      <formula>IF(F62=0,TRUE)</formula>
    </cfRule>
  </conditionalFormatting>
  <conditionalFormatting sqref="A5:A13">
    <cfRule type="expression" dxfId="24" priority="45" stopIfTrue="1">
      <formula>$F5=0</formula>
    </cfRule>
    <cfRule type="expression" dxfId="23" priority="46" stopIfTrue="1">
      <formula>AND($F5=1,$G5=0)</formula>
    </cfRule>
    <cfRule type="expression" dxfId="22" priority="47" stopIfTrue="1">
      <formula>AND($F5&lt;&gt;0,$G5&lt;&gt;0)</formula>
    </cfRule>
  </conditionalFormatting>
  <conditionalFormatting sqref="B61">
    <cfRule type="expression" dxfId="21" priority="43" stopIfTrue="1">
      <formula>$F61=0</formula>
    </cfRule>
  </conditionalFormatting>
  <conditionalFormatting sqref="D52">
    <cfRule type="expression" dxfId="20" priority="354" stopIfTrue="1">
      <formula>$H$52=0</formula>
    </cfRule>
  </conditionalFormatting>
  <conditionalFormatting sqref="B63">
    <cfRule type="expression" dxfId="19" priority="35" stopIfTrue="1">
      <formula>IF(F63=0,TRUE)</formula>
    </cfRule>
  </conditionalFormatting>
  <conditionalFormatting sqref="B64">
    <cfRule type="expression" dxfId="18" priority="31" stopIfTrue="1">
      <formula>IF(F64=0,TRUE)</formula>
    </cfRule>
  </conditionalFormatting>
  <conditionalFormatting sqref="B65:B66">
    <cfRule type="expression" dxfId="17" priority="27" stopIfTrue="1">
      <formula>IF(F65=0,TRUE)</formula>
    </cfRule>
  </conditionalFormatting>
  <conditionalFormatting sqref="C66">
    <cfRule type="expression" dxfId="16" priority="9" stopIfTrue="1">
      <formula>C66="Not Required"</formula>
    </cfRule>
    <cfRule type="expression" dxfId="15" priority="17" stopIfTrue="1">
      <formula>OR(C66="Complete",C66="填写", C66="記入",C66="완료",C66="Complétez",C66="Concluído",C66="Vollständig",C66="Completare",C66="Doldurun")</formula>
    </cfRule>
  </conditionalFormatting>
  <conditionalFormatting sqref="A66">
    <cfRule type="expression" dxfId="14" priority="10" stopIfTrue="1">
      <formula>C66="Not Required"</formula>
    </cfRule>
    <cfRule type="expression" dxfId="13"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2" priority="343" stopIfTrue="1">
      <formula>$F4=0</formula>
    </cfRule>
    <cfRule type="expression" dxfId="11" priority="344" stopIfTrue="1">
      <formula>$H4=0</formula>
    </cfRule>
    <cfRule type="expression" dxfId="10" priority="345" stopIfTrue="1">
      <formula>$H4=1</formula>
    </cfRule>
  </conditionalFormatting>
  <conditionalFormatting sqref="C66 A66">
    <cfRule type="expression" dxfId="9" priority="7" stopIfTrue="1">
      <formula>IF(AND($F$66=1,$G$66=1),TRUE,FALSE)</formula>
    </cfRule>
  </conditionalFormatting>
  <conditionalFormatting sqref="A62:A65">
    <cfRule type="expression" dxfId="8" priority="4" stopIfTrue="1">
      <formula>$F62=0</formula>
    </cfRule>
    <cfRule type="expression" dxfId="7" priority="5" stopIfTrue="1">
      <formula>$H62=0</formula>
    </cfRule>
    <cfRule type="expression" dxfId="6" priority="6" stopIfTrue="1">
      <formula>$H62=1</formula>
    </cfRule>
  </conditionalFormatting>
  <conditionalFormatting sqref="C62:C65">
    <cfRule type="expression" dxfId="5" priority="1" stopIfTrue="1">
      <formula>$F62=0</formula>
    </cfRule>
    <cfRule type="expression" dxfId="4" priority="2" stopIfTrue="1">
      <formula>$H62=0</formula>
    </cfRule>
    <cfRule type="expression" dxfId="3"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tabSelected="1"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984375" defaultRowHeight="12.9"/>
  <cols>
    <col min="1" max="1" width="3.09765625" style="121" customWidth="1"/>
    <col min="2" max="2" width="39.8984375" style="122" customWidth="1"/>
    <col min="3" max="3" width="39.8984375" style="121" customWidth="1"/>
    <col min="4" max="4" width="58.8984375" style="121" customWidth="1"/>
    <col min="5" max="5" width="1.59765625" style="121" customWidth="1"/>
    <col min="6" max="6" width="9" customWidth="1"/>
    <col min="7" max="16384" width="8.8984375" style="26"/>
  </cols>
  <sheetData>
    <row r="1" spans="1:6" ht="35.15" customHeight="1" thickTop="1">
      <c r="A1" s="442" t="str">
        <f ca="1">OFFSET(L!$C$1,MATCH("Product List"&amp;ADDRESS(ROW(),COLUMN(),4),L!$A:$A,0)-1,SL,,)</f>
        <v>Completion required only if reporting level "Product (or List of Products)" selected on the 'Declaration' worksheet.</v>
      </c>
      <c r="B1" s="443"/>
      <c r="C1" s="443"/>
      <c r="D1" s="443"/>
      <c r="E1" s="150"/>
    </row>
    <row r="2" spans="1:6">
      <c r="A2" s="29"/>
      <c r="B2" s="152"/>
      <c r="C2" s="152"/>
      <c r="D2"/>
      <c r="E2" s="30"/>
    </row>
    <row r="3" spans="1:6">
      <c r="A3" s="29"/>
      <c r="B3" s="152"/>
      <c r="C3" s="152"/>
      <c r="D3" s="152"/>
      <c r="E3" s="30"/>
    </row>
    <row r="4" spans="1:6" ht="15.8" customHeight="1">
      <c r="A4" s="29"/>
      <c r="B4" s="441" t="s">
        <v>1026</v>
      </c>
      <c r="C4" s="441"/>
      <c r="D4" s="441"/>
      <c r="E4" s="30"/>
    </row>
    <row r="5" spans="1:6" ht="15.6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65">
      <c r="A6" s="162"/>
      <c r="B6" s="153"/>
      <c r="C6" s="116"/>
      <c r="D6" s="116"/>
      <c r="E6" s="32"/>
      <c r="F6"/>
    </row>
    <row r="7" spans="1:6" s="33" customFormat="1" ht="15.65">
      <c r="A7" s="163"/>
      <c r="B7" s="153"/>
      <c r="C7" s="116"/>
      <c r="D7" s="116"/>
      <c r="E7" s="32"/>
      <c r="F7"/>
    </row>
    <row r="8" spans="1:6" s="33" customFormat="1" ht="15.65">
      <c r="A8" s="163"/>
      <c r="B8" s="153"/>
      <c r="C8" s="116"/>
      <c r="D8" s="116"/>
      <c r="E8" s="32"/>
      <c r="F8"/>
    </row>
    <row r="9" spans="1:6" s="33" customFormat="1" ht="15.65">
      <c r="A9" s="163"/>
      <c r="B9" s="153"/>
      <c r="C9" s="116"/>
      <c r="D9" s="116"/>
      <c r="E9" s="32"/>
      <c r="F9"/>
    </row>
    <row r="10" spans="1:6" s="33" customFormat="1" ht="15.65">
      <c r="A10" s="163"/>
      <c r="B10" s="153"/>
      <c r="C10" s="116"/>
      <c r="D10" s="116"/>
      <c r="E10" s="32"/>
      <c r="F10"/>
    </row>
    <row r="11" spans="1:6" s="33" customFormat="1" ht="15.65">
      <c r="A11" s="163"/>
      <c r="B11" s="153"/>
      <c r="C11" s="116"/>
      <c r="D11" s="116"/>
      <c r="E11" s="32"/>
      <c r="F11"/>
    </row>
    <row r="12" spans="1:6" s="33" customFormat="1" ht="15.65">
      <c r="A12" s="163"/>
      <c r="B12" s="153"/>
      <c r="C12" s="116"/>
      <c r="D12" s="116"/>
      <c r="E12" s="32"/>
      <c r="F12"/>
    </row>
    <row r="13" spans="1:6" s="33" customFormat="1" ht="15.65">
      <c r="A13" s="163"/>
      <c r="B13" s="153"/>
      <c r="C13" s="116"/>
      <c r="D13" s="116"/>
      <c r="E13" s="32"/>
      <c r="F13"/>
    </row>
    <row r="14" spans="1:6" s="33" customFormat="1" ht="15.65">
      <c r="A14" s="163"/>
      <c r="B14" s="153"/>
      <c r="C14" s="116"/>
      <c r="D14" s="116"/>
      <c r="E14" s="32"/>
      <c r="F14"/>
    </row>
    <row r="15" spans="1:6" s="33" customFormat="1" ht="15.65">
      <c r="A15" s="163"/>
      <c r="B15" s="153"/>
      <c r="C15" s="116"/>
      <c r="D15" s="116"/>
      <c r="E15" s="32"/>
      <c r="F15"/>
    </row>
    <row r="16" spans="1:6" s="33" customFormat="1" ht="15.65">
      <c r="A16" s="163"/>
      <c r="B16" s="153"/>
      <c r="C16" s="116"/>
      <c r="D16" s="116"/>
      <c r="E16" s="32"/>
      <c r="F16"/>
    </row>
    <row r="17" spans="1:6" s="33" customFormat="1" ht="15.65">
      <c r="A17" s="163"/>
      <c r="B17" s="153"/>
      <c r="C17" s="116"/>
      <c r="D17" s="116"/>
      <c r="E17" s="32"/>
      <c r="F17"/>
    </row>
    <row r="18" spans="1:6" s="33" customFormat="1" ht="15.65">
      <c r="A18" s="163"/>
      <c r="B18" s="153"/>
      <c r="C18" s="116"/>
      <c r="D18" s="116"/>
      <c r="E18" s="32"/>
      <c r="F18"/>
    </row>
    <row r="19" spans="1:6" s="33" customFormat="1" ht="15.65">
      <c r="A19" s="163"/>
      <c r="B19" s="153"/>
      <c r="C19" s="116"/>
      <c r="D19" s="116"/>
      <c r="E19" s="32"/>
      <c r="F19"/>
    </row>
    <row r="20" spans="1:6" s="33" customFormat="1" ht="15.65">
      <c r="A20" s="163"/>
      <c r="B20" s="153"/>
      <c r="C20" s="116"/>
      <c r="D20" s="116"/>
      <c r="E20" s="32"/>
      <c r="F20"/>
    </row>
    <row r="21" spans="1:6" s="33" customFormat="1" ht="15.65">
      <c r="A21" s="163"/>
      <c r="B21" s="153"/>
      <c r="C21" s="116"/>
      <c r="D21" s="116"/>
      <c r="E21" s="32"/>
      <c r="F21"/>
    </row>
    <row r="22" spans="1:6" s="33" customFormat="1" ht="15.65">
      <c r="A22" s="163"/>
      <c r="B22" s="153"/>
      <c r="C22" s="116"/>
      <c r="D22" s="116"/>
      <c r="E22" s="32"/>
      <c r="F22"/>
    </row>
    <row r="23" spans="1:6" s="33" customFormat="1" ht="15.65">
      <c r="A23" s="163"/>
      <c r="B23" s="153"/>
      <c r="C23" s="116"/>
      <c r="D23" s="116"/>
      <c r="E23" s="32"/>
      <c r="F23"/>
    </row>
    <row r="24" spans="1:6" s="33" customFormat="1" ht="15.65">
      <c r="A24" s="163"/>
      <c r="B24" s="153"/>
      <c r="C24" s="116"/>
      <c r="D24" s="116"/>
      <c r="E24" s="32"/>
      <c r="F24"/>
    </row>
    <row r="25" spans="1:6" s="33" customFormat="1" ht="15.65">
      <c r="A25" s="163"/>
      <c r="B25" s="153"/>
      <c r="C25" s="116"/>
      <c r="D25" s="116"/>
      <c r="E25" s="32"/>
      <c r="F25"/>
    </row>
    <row r="26" spans="1:6" s="33" customFormat="1" ht="15.65">
      <c r="A26" s="163"/>
      <c r="B26" s="153"/>
      <c r="C26" s="116"/>
      <c r="D26" s="116"/>
      <c r="E26" s="32"/>
      <c r="F26"/>
    </row>
    <row r="27" spans="1:6" s="33" customFormat="1" ht="15.65">
      <c r="A27" s="163"/>
      <c r="B27" s="153"/>
      <c r="C27" s="116"/>
      <c r="D27" s="116"/>
      <c r="E27" s="32"/>
      <c r="F27"/>
    </row>
    <row r="28" spans="1:6" s="33" customFormat="1" ht="15.65">
      <c r="A28" s="163"/>
      <c r="B28" s="153"/>
      <c r="C28" s="116"/>
      <c r="D28" s="116"/>
      <c r="E28" s="32"/>
      <c r="F28"/>
    </row>
    <row r="29" spans="1:6" s="33" customFormat="1" ht="15.65">
      <c r="A29" s="163"/>
      <c r="B29" s="153"/>
      <c r="C29" s="116"/>
      <c r="D29" s="116"/>
      <c r="E29" s="32"/>
      <c r="F29"/>
    </row>
    <row r="30" spans="1:6" s="33" customFormat="1" ht="15.65">
      <c r="A30" s="163"/>
      <c r="B30" s="153"/>
      <c r="C30" s="116"/>
      <c r="D30" s="116"/>
      <c r="E30" s="32"/>
      <c r="F30"/>
    </row>
    <row r="31" spans="1:6" s="33" customFormat="1" ht="15.65">
      <c r="A31" s="163"/>
      <c r="B31" s="153"/>
      <c r="C31" s="116"/>
      <c r="D31" s="116"/>
      <c r="E31" s="32"/>
      <c r="F31"/>
    </row>
    <row r="32" spans="1:6" s="33" customFormat="1" ht="15.65">
      <c r="A32" s="163"/>
      <c r="B32" s="153"/>
      <c r="C32" s="116"/>
      <c r="D32" s="116"/>
      <c r="E32" s="32"/>
      <c r="F32"/>
    </row>
    <row r="33" spans="1:6" s="33" customFormat="1" ht="15.65">
      <c r="A33" s="163"/>
      <c r="B33" s="153"/>
      <c r="C33" s="116"/>
      <c r="D33" s="116"/>
      <c r="E33" s="32"/>
      <c r="F33"/>
    </row>
    <row r="34" spans="1:6" s="33" customFormat="1" ht="15.65">
      <c r="A34" s="163"/>
      <c r="B34" s="153"/>
      <c r="C34" s="116"/>
      <c r="D34" s="116"/>
      <c r="E34" s="32"/>
      <c r="F34"/>
    </row>
    <row r="35" spans="1:6" s="33" customFormat="1" ht="15.65">
      <c r="A35" s="163"/>
      <c r="B35" s="153"/>
      <c r="C35" s="116"/>
      <c r="D35" s="116"/>
      <c r="E35" s="32"/>
      <c r="F35"/>
    </row>
    <row r="36" spans="1:6" s="33" customFormat="1" ht="15.65">
      <c r="A36" s="163"/>
      <c r="B36" s="153"/>
      <c r="C36" s="116"/>
      <c r="D36" s="116"/>
      <c r="E36" s="32"/>
      <c r="F36"/>
    </row>
    <row r="37" spans="1:6" s="33" customFormat="1" ht="15.65">
      <c r="A37" s="163"/>
      <c r="B37" s="153"/>
      <c r="C37" s="116"/>
      <c r="D37" s="116"/>
      <c r="E37" s="32"/>
      <c r="F37"/>
    </row>
    <row r="38" spans="1:6" s="33" customFormat="1" ht="15.65">
      <c r="A38" s="163"/>
      <c r="B38" s="153"/>
      <c r="C38" s="116"/>
      <c r="D38" s="116"/>
      <c r="E38" s="32"/>
      <c r="F38"/>
    </row>
    <row r="39" spans="1:6" s="33" customFormat="1" ht="15.65">
      <c r="A39" s="163"/>
      <c r="B39" s="153"/>
      <c r="C39" s="116"/>
      <c r="D39" s="116"/>
      <c r="E39" s="32"/>
      <c r="F39"/>
    </row>
    <row r="40" spans="1:6" s="33" customFormat="1" ht="15.65">
      <c r="A40" s="163"/>
      <c r="B40" s="153"/>
      <c r="C40" s="116"/>
      <c r="D40" s="116"/>
      <c r="E40" s="32"/>
      <c r="F40"/>
    </row>
    <row r="41" spans="1:6" s="33" customFormat="1" ht="15.65">
      <c r="A41" s="163"/>
      <c r="B41" s="153"/>
      <c r="C41" s="116"/>
      <c r="D41" s="116"/>
      <c r="E41" s="32"/>
      <c r="F41"/>
    </row>
    <row r="42" spans="1:6" s="33" customFormat="1" ht="15.65">
      <c r="A42" s="163"/>
      <c r="B42" s="153"/>
      <c r="C42" s="116"/>
      <c r="D42" s="116"/>
      <c r="E42" s="32"/>
      <c r="F42"/>
    </row>
    <row r="43" spans="1:6" s="33" customFormat="1" ht="15.65">
      <c r="A43" s="163"/>
      <c r="B43" s="153"/>
      <c r="C43" s="116"/>
      <c r="D43" s="116"/>
      <c r="E43" s="32"/>
      <c r="F43"/>
    </row>
    <row r="44" spans="1:6" s="33" customFormat="1" ht="15.65">
      <c r="A44" s="163"/>
      <c r="B44" s="153"/>
      <c r="C44" s="116"/>
      <c r="D44" s="116"/>
      <c r="E44" s="32"/>
      <c r="F44"/>
    </row>
    <row r="45" spans="1:6" s="33" customFormat="1" ht="15.65">
      <c r="A45" s="163"/>
      <c r="B45" s="153"/>
      <c r="C45" s="116"/>
      <c r="D45" s="116"/>
      <c r="E45" s="32"/>
      <c r="F45"/>
    </row>
    <row r="46" spans="1:6" s="33" customFormat="1" ht="15.65">
      <c r="A46" s="163"/>
      <c r="B46" s="153"/>
      <c r="C46" s="116"/>
      <c r="D46" s="116"/>
      <c r="E46" s="32"/>
      <c r="F46"/>
    </row>
    <row r="47" spans="1:6" s="33" customFormat="1" ht="15.65">
      <c r="A47" s="163"/>
      <c r="B47" s="153"/>
      <c r="C47" s="116"/>
      <c r="D47" s="116"/>
      <c r="E47" s="32"/>
      <c r="F47"/>
    </row>
    <row r="48" spans="1:6" s="33" customFormat="1" ht="15.65">
      <c r="A48" s="163"/>
      <c r="B48" s="153"/>
      <c r="C48" s="116"/>
      <c r="D48" s="116"/>
      <c r="E48" s="32"/>
      <c r="F48"/>
    </row>
    <row r="49" spans="1:6" s="33" customFormat="1" ht="15.65">
      <c r="A49" s="163"/>
      <c r="B49" s="153"/>
      <c r="C49" s="116"/>
      <c r="D49" s="116"/>
      <c r="E49" s="32"/>
      <c r="F49"/>
    </row>
    <row r="50" spans="1:6" s="33" customFormat="1" ht="15.65">
      <c r="A50" s="163"/>
      <c r="B50" s="153"/>
      <c r="C50" s="116"/>
      <c r="D50" s="116"/>
      <c r="E50" s="32"/>
      <c r="F50"/>
    </row>
    <row r="51" spans="1:6" s="33" customFormat="1" ht="15.65">
      <c r="A51" s="163"/>
      <c r="B51" s="153"/>
      <c r="C51" s="116"/>
      <c r="D51" s="116"/>
      <c r="E51" s="32"/>
      <c r="F51"/>
    </row>
    <row r="52" spans="1:6" s="33" customFormat="1" ht="15.65">
      <c r="A52" s="163"/>
      <c r="B52" s="153"/>
      <c r="C52" s="116"/>
      <c r="D52" s="116"/>
      <c r="E52" s="32"/>
      <c r="F52"/>
    </row>
    <row r="53" spans="1:6" s="33" customFormat="1" ht="15.65">
      <c r="A53" s="163"/>
      <c r="B53" s="153"/>
      <c r="C53" s="116"/>
      <c r="D53" s="116"/>
      <c r="E53" s="32"/>
      <c r="F53"/>
    </row>
    <row r="54" spans="1:6" s="33" customFormat="1" ht="15.65">
      <c r="A54" s="163"/>
      <c r="B54" s="153"/>
      <c r="C54" s="116"/>
      <c r="D54" s="116"/>
      <c r="E54" s="32"/>
      <c r="F54"/>
    </row>
    <row r="55" spans="1:6" s="33" customFormat="1" ht="15.65">
      <c r="A55" s="163"/>
      <c r="B55" s="153"/>
      <c r="C55" s="116"/>
      <c r="D55" s="116"/>
      <c r="E55" s="32"/>
      <c r="F55"/>
    </row>
    <row r="56" spans="1:6" s="33" customFormat="1" ht="15.65">
      <c r="A56" s="163"/>
      <c r="B56" s="153"/>
      <c r="C56" s="116"/>
      <c r="D56" s="116"/>
      <c r="E56" s="32"/>
      <c r="F56"/>
    </row>
    <row r="57" spans="1:6" s="33" customFormat="1" ht="15.65">
      <c r="A57" s="163"/>
      <c r="B57" s="153"/>
      <c r="C57" s="116"/>
      <c r="D57" s="116"/>
      <c r="E57" s="32"/>
      <c r="F57"/>
    </row>
    <row r="58" spans="1:6" s="33" customFormat="1" ht="15.65">
      <c r="A58" s="163"/>
      <c r="B58" s="153"/>
      <c r="C58" s="116"/>
      <c r="D58" s="116"/>
      <c r="E58" s="32"/>
      <c r="F58"/>
    </row>
    <row r="59" spans="1:6" s="33" customFormat="1" ht="15.65">
      <c r="A59" s="163"/>
      <c r="B59" s="153"/>
      <c r="C59" s="116"/>
      <c r="D59" s="116"/>
      <c r="E59" s="32"/>
      <c r="F59"/>
    </row>
    <row r="60" spans="1:6" s="33" customFormat="1" ht="15.65">
      <c r="A60" s="163"/>
      <c r="B60" s="153"/>
      <c r="C60" s="116"/>
      <c r="D60" s="116"/>
      <c r="E60" s="32"/>
      <c r="F60"/>
    </row>
    <row r="61" spans="1:6" s="33" customFormat="1" ht="15.65">
      <c r="A61" s="163"/>
      <c r="B61" s="153"/>
      <c r="C61" s="116"/>
      <c r="D61" s="116"/>
      <c r="E61" s="32"/>
      <c r="F61"/>
    </row>
    <row r="62" spans="1:6" s="33" customFormat="1" ht="15.65">
      <c r="A62" s="163"/>
      <c r="B62" s="153"/>
      <c r="C62" s="116"/>
      <c r="D62" s="116"/>
      <c r="E62" s="32"/>
      <c r="F62"/>
    </row>
    <row r="63" spans="1:6" s="33" customFormat="1" ht="15.65">
      <c r="A63" s="163"/>
      <c r="B63" s="153"/>
      <c r="C63" s="116"/>
      <c r="D63" s="116"/>
      <c r="E63" s="32"/>
      <c r="F63"/>
    </row>
    <row r="64" spans="1:6" s="33" customFormat="1" ht="15.65">
      <c r="A64" s="163"/>
      <c r="B64" s="153"/>
      <c r="C64" s="116"/>
      <c r="D64" s="116"/>
      <c r="E64" s="32"/>
      <c r="F64"/>
    </row>
    <row r="65" spans="1:6" s="33" customFormat="1" ht="15.65">
      <c r="A65" s="163"/>
      <c r="B65" s="153"/>
      <c r="C65" s="116"/>
      <c r="D65" s="116"/>
      <c r="E65" s="32"/>
      <c r="F65"/>
    </row>
    <row r="66" spans="1:6" s="33" customFormat="1" ht="15.65">
      <c r="A66" s="163"/>
      <c r="B66" s="153"/>
      <c r="C66" s="116"/>
      <c r="D66" s="116"/>
      <c r="E66" s="32"/>
      <c r="F66"/>
    </row>
    <row r="67" spans="1:6" s="33" customFormat="1" ht="15.65">
      <c r="A67" s="163"/>
      <c r="B67" s="153"/>
      <c r="C67" s="116"/>
      <c r="D67" s="116"/>
      <c r="E67" s="32"/>
      <c r="F67"/>
    </row>
    <row r="68" spans="1:6" s="33" customFormat="1" ht="15.65">
      <c r="A68" s="163"/>
      <c r="B68" s="153"/>
      <c r="C68" s="116"/>
      <c r="D68" s="116"/>
      <c r="E68" s="32"/>
      <c r="F68"/>
    </row>
    <row r="69" spans="1:6" s="33" customFormat="1" ht="15.65">
      <c r="A69" s="163"/>
      <c r="B69" s="153"/>
      <c r="C69" s="116"/>
      <c r="D69" s="116"/>
      <c r="E69" s="32"/>
      <c r="F69"/>
    </row>
    <row r="70" spans="1:6" s="33" customFormat="1" ht="15.65">
      <c r="A70" s="163"/>
      <c r="B70" s="153"/>
      <c r="C70" s="116"/>
      <c r="D70" s="116"/>
      <c r="E70" s="32"/>
      <c r="F70"/>
    </row>
    <row r="71" spans="1:6" s="33" customFormat="1" ht="15.65">
      <c r="A71" s="163"/>
      <c r="B71" s="153"/>
      <c r="C71" s="116"/>
      <c r="D71" s="116"/>
      <c r="E71" s="32"/>
      <c r="F71"/>
    </row>
    <row r="72" spans="1:6" s="33" customFormat="1" ht="15.65">
      <c r="A72" s="163"/>
      <c r="B72" s="153"/>
      <c r="C72" s="116"/>
      <c r="D72" s="116"/>
      <c r="E72" s="32"/>
      <c r="F72"/>
    </row>
    <row r="73" spans="1:6" s="33" customFormat="1" ht="15.65">
      <c r="A73" s="163"/>
      <c r="B73" s="153"/>
      <c r="C73" s="116"/>
      <c r="D73" s="116"/>
      <c r="E73" s="32"/>
      <c r="F73"/>
    </row>
    <row r="74" spans="1:6" s="33" customFormat="1" ht="15.65">
      <c r="A74" s="163"/>
      <c r="B74" s="153"/>
      <c r="C74" s="116"/>
      <c r="D74" s="116"/>
      <c r="E74" s="32"/>
      <c r="F74"/>
    </row>
    <row r="75" spans="1:6" s="33" customFormat="1" ht="15.65">
      <c r="A75" s="163"/>
      <c r="B75" s="153"/>
      <c r="C75" s="116"/>
      <c r="D75" s="116"/>
      <c r="E75" s="32"/>
      <c r="F75"/>
    </row>
    <row r="76" spans="1:6" s="33" customFormat="1" ht="15.65">
      <c r="A76" s="163"/>
      <c r="B76" s="153"/>
      <c r="C76" s="116"/>
      <c r="D76" s="116"/>
      <c r="E76" s="32"/>
      <c r="F76"/>
    </row>
    <row r="77" spans="1:6" s="33" customFormat="1" ht="15.65">
      <c r="A77" s="163"/>
      <c r="B77" s="153"/>
      <c r="C77" s="116"/>
      <c r="D77" s="116"/>
      <c r="E77" s="32"/>
      <c r="F77"/>
    </row>
    <row r="78" spans="1:6" s="33" customFormat="1" ht="15.65">
      <c r="A78" s="163"/>
      <c r="B78" s="153"/>
      <c r="C78" s="116"/>
      <c r="D78" s="116"/>
      <c r="E78" s="32"/>
      <c r="F78"/>
    </row>
    <row r="79" spans="1:6" s="33" customFormat="1" ht="15.65">
      <c r="A79" s="163"/>
      <c r="B79" s="153"/>
      <c r="C79" s="116"/>
      <c r="D79" s="116"/>
      <c r="E79" s="32"/>
      <c r="F79"/>
    </row>
    <row r="80" spans="1:6" s="33" customFormat="1" ht="15.65">
      <c r="A80" s="163"/>
      <c r="B80" s="153"/>
      <c r="C80" s="116"/>
      <c r="D80" s="116"/>
      <c r="E80" s="32"/>
      <c r="F80"/>
    </row>
    <row r="81" spans="1:6" s="33" customFormat="1" ht="15.65">
      <c r="A81" s="163"/>
      <c r="B81" s="153"/>
      <c r="C81" s="116"/>
      <c r="D81" s="116"/>
      <c r="E81" s="32"/>
      <c r="F81"/>
    </row>
    <row r="82" spans="1:6" s="33" customFormat="1" ht="15.65">
      <c r="A82" s="163"/>
      <c r="B82" s="153"/>
      <c r="C82" s="116"/>
      <c r="D82" s="116"/>
      <c r="E82" s="32"/>
      <c r="F82"/>
    </row>
    <row r="83" spans="1:6" s="33" customFormat="1" ht="15.65">
      <c r="A83" s="163"/>
      <c r="B83" s="153"/>
      <c r="C83" s="116"/>
      <c r="D83" s="116"/>
      <c r="E83" s="32"/>
      <c r="F83"/>
    </row>
    <row r="84" spans="1:6" s="33" customFormat="1" ht="15.65">
      <c r="A84" s="163"/>
      <c r="B84" s="153"/>
      <c r="C84" s="116"/>
      <c r="D84" s="116"/>
      <c r="E84" s="32"/>
      <c r="F84"/>
    </row>
    <row r="85" spans="1:6" s="33" customFormat="1" ht="15.65">
      <c r="A85" s="163"/>
      <c r="B85" s="153"/>
      <c r="C85" s="116"/>
      <c r="D85" s="116"/>
      <c r="E85" s="32"/>
      <c r="F85"/>
    </row>
    <row r="86" spans="1:6" s="33" customFormat="1" ht="15.65">
      <c r="A86" s="163"/>
      <c r="B86" s="153"/>
      <c r="C86" s="116"/>
      <c r="D86" s="116"/>
      <c r="E86" s="32"/>
      <c r="F86"/>
    </row>
    <row r="87" spans="1:6" s="33" customFormat="1" ht="15.65">
      <c r="A87" s="163"/>
      <c r="B87" s="153"/>
      <c r="C87" s="116"/>
      <c r="D87" s="116"/>
      <c r="E87" s="32"/>
      <c r="F87"/>
    </row>
    <row r="88" spans="1:6" s="33" customFormat="1" ht="15.65">
      <c r="A88" s="163"/>
      <c r="B88" s="153"/>
      <c r="C88" s="116"/>
      <c r="D88" s="116"/>
      <c r="E88" s="32"/>
      <c r="F88"/>
    </row>
    <row r="89" spans="1:6" s="33" customFormat="1" ht="15.65">
      <c r="A89" s="163"/>
      <c r="B89" s="153"/>
      <c r="C89" s="116"/>
      <c r="D89" s="116"/>
      <c r="E89" s="32"/>
      <c r="F89"/>
    </row>
    <row r="90" spans="1:6" s="33" customFormat="1" ht="15.65">
      <c r="A90" s="163"/>
      <c r="B90" s="153"/>
      <c r="C90" s="116"/>
      <c r="D90" s="116"/>
      <c r="E90" s="32"/>
      <c r="F90"/>
    </row>
    <row r="91" spans="1:6" s="33" customFormat="1" ht="15.65">
      <c r="A91" s="163"/>
      <c r="B91" s="153"/>
      <c r="C91" s="116"/>
      <c r="D91" s="116"/>
      <c r="E91" s="32"/>
      <c r="F91"/>
    </row>
    <row r="92" spans="1:6" s="33" customFormat="1" ht="15.65">
      <c r="A92" s="163"/>
      <c r="B92" s="153"/>
      <c r="C92" s="116"/>
      <c r="D92" s="116"/>
      <c r="E92" s="32"/>
      <c r="F92"/>
    </row>
    <row r="93" spans="1:6" s="33" customFormat="1" ht="15.65">
      <c r="A93" s="163"/>
      <c r="B93" s="153"/>
      <c r="C93" s="116"/>
      <c r="D93" s="116"/>
      <c r="E93" s="32"/>
      <c r="F93"/>
    </row>
    <row r="94" spans="1:6" s="33" customFormat="1" ht="15.65">
      <c r="A94" s="163"/>
      <c r="B94" s="153"/>
      <c r="C94" s="116"/>
      <c r="D94" s="116"/>
      <c r="E94" s="32"/>
      <c r="F94"/>
    </row>
    <row r="95" spans="1:6" s="33" customFormat="1" ht="15.65">
      <c r="A95" s="163"/>
      <c r="B95" s="153"/>
      <c r="C95" s="116"/>
      <c r="D95" s="116"/>
      <c r="E95" s="32"/>
      <c r="F95"/>
    </row>
    <row r="96" spans="1:6" s="33" customFormat="1" ht="15.65">
      <c r="A96" s="163"/>
      <c r="B96" s="153"/>
      <c r="C96" s="116"/>
      <c r="D96" s="116"/>
      <c r="E96" s="32"/>
      <c r="F96"/>
    </row>
    <row r="97" spans="1:6" s="33" customFormat="1" ht="15.65">
      <c r="A97" s="163"/>
      <c r="B97" s="153"/>
      <c r="C97" s="116"/>
      <c r="D97" s="116"/>
      <c r="E97" s="32"/>
      <c r="F97"/>
    </row>
    <row r="98" spans="1:6" s="33" customFormat="1" ht="15.65">
      <c r="A98" s="163"/>
      <c r="B98" s="153"/>
      <c r="C98" s="116"/>
      <c r="D98" s="116"/>
      <c r="E98" s="32"/>
      <c r="F98"/>
    </row>
    <row r="99" spans="1:6" s="33" customFormat="1" ht="15.65">
      <c r="A99" s="163"/>
      <c r="B99" s="153"/>
      <c r="C99" s="116"/>
      <c r="D99" s="116"/>
      <c r="E99" s="32"/>
      <c r="F99"/>
    </row>
    <row r="100" spans="1:6" s="33" customFormat="1" ht="15.65">
      <c r="A100" s="163"/>
      <c r="B100" s="153"/>
      <c r="C100" s="116"/>
      <c r="D100" s="116"/>
      <c r="E100" s="32"/>
      <c r="F100"/>
    </row>
    <row r="101" spans="1:6" s="33" customFormat="1" ht="15.65">
      <c r="A101" s="163"/>
      <c r="B101" s="153"/>
      <c r="C101" s="116"/>
      <c r="D101" s="116"/>
      <c r="E101" s="32"/>
      <c r="F101"/>
    </row>
    <row r="102" spans="1:6" s="33" customFormat="1" ht="15.65">
      <c r="A102" s="163"/>
      <c r="B102" s="153"/>
      <c r="C102" s="116"/>
      <c r="D102" s="116"/>
      <c r="E102" s="32"/>
      <c r="F102"/>
    </row>
    <row r="103" spans="1:6" s="33" customFormat="1" ht="15.65">
      <c r="A103" s="163"/>
      <c r="B103" s="153"/>
      <c r="C103" s="116"/>
      <c r="D103" s="116"/>
      <c r="E103" s="32"/>
      <c r="F103"/>
    </row>
    <row r="104" spans="1:6" s="33" customFormat="1" ht="15.65">
      <c r="A104" s="163"/>
      <c r="B104" s="153"/>
      <c r="C104" s="116"/>
      <c r="D104" s="116"/>
      <c r="E104" s="32"/>
      <c r="F104"/>
    </row>
    <row r="105" spans="1:6" s="33" customFormat="1" ht="15.65">
      <c r="A105" s="163"/>
      <c r="B105" s="153"/>
      <c r="C105" s="116"/>
      <c r="D105" s="116"/>
      <c r="E105" s="32"/>
      <c r="F105"/>
    </row>
    <row r="106" spans="1:6" s="33" customFormat="1" ht="15.65">
      <c r="A106" s="163"/>
      <c r="B106" s="153"/>
      <c r="C106" s="116"/>
      <c r="D106" s="116"/>
      <c r="E106" s="32"/>
      <c r="F106"/>
    </row>
    <row r="107" spans="1:6" s="33" customFormat="1" ht="15.65">
      <c r="A107" s="163"/>
      <c r="B107" s="153"/>
      <c r="C107" s="116"/>
      <c r="D107" s="116"/>
      <c r="E107" s="32"/>
      <c r="F107"/>
    </row>
    <row r="108" spans="1:6" s="33" customFormat="1" ht="15.65">
      <c r="A108" s="163"/>
      <c r="B108" s="153"/>
      <c r="C108" s="116"/>
      <c r="D108" s="116"/>
      <c r="E108" s="32"/>
      <c r="F108"/>
    </row>
    <row r="109" spans="1:6" s="33" customFormat="1" ht="15.65">
      <c r="A109" s="163"/>
      <c r="B109" s="153"/>
      <c r="C109" s="116"/>
      <c r="D109" s="116"/>
      <c r="E109" s="32"/>
      <c r="F109"/>
    </row>
    <row r="110" spans="1:6" s="33" customFormat="1" ht="15.65">
      <c r="A110" s="163"/>
      <c r="B110" s="153"/>
      <c r="C110" s="116"/>
      <c r="D110" s="116"/>
      <c r="E110" s="32"/>
      <c r="F110"/>
    </row>
    <row r="111" spans="1:6" s="33" customFormat="1" ht="15.65">
      <c r="A111" s="163"/>
      <c r="B111" s="153"/>
      <c r="C111" s="116"/>
      <c r="D111" s="116"/>
      <c r="E111" s="32"/>
      <c r="F111"/>
    </row>
    <row r="112" spans="1:6" s="33" customFormat="1" ht="15.65">
      <c r="A112" s="163"/>
      <c r="B112" s="153"/>
      <c r="C112" s="116"/>
      <c r="D112" s="116"/>
      <c r="E112" s="32"/>
      <c r="F112"/>
    </row>
    <row r="113" spans="1:6" s="33" customFormat="1" ht="15.65">
      <c r="A113" s="163"/>
      <c r="B113" s="153"/>
      <c r="C113" s="116"/>
      <c r="D113" s="116"/>
      <c r="E113" s="32"/>
      <c r="F113"/>
    </row>
    <row r="114" spans="1:6" s="33" customFormat="1" ht="15.65">
      <c r="A114" s="163"/>
      <c r="B114" s="153"/>
      <c r="C114" s="116"/>
      <c r="D114" s="116"/>
      <c r="E114" s="32"/>
      <c r="F114"/>
    </row>
    <row r="115" spans="1:6" s="33" customFormat="1" ht="15.65">
      <c r="A115" s="163"/>
      <c r="B115" s="153"/>
      <c r="C115" s="116"/>
      <c r="D115" s="116"/>
      <c r="E115" s="32"/>
      <c r="F115"/>
    </row>
    <row r="116" spans="1:6" s="33" customFormat="1" ht="15.65">
      <c r="A116" s="163"/>
      <c r="B116" s="153"/>
      <c r="C116" s="116"/>
      <c r="D116" s="116"/>
      <c r="E116" s="32"/>
      <c r="F116"/>
    </row>
    <row r="117" spans="1:6" s="33" customFormat="1" ht="15.65">
      <c r="A117" s="163"/>
      <c r="B117" s="153"/>
      <c r="C117" s="116"/>
      <c r="D117" s="116"/>
      <c r="E117" s="32"/>
      <c r="F117"/>
    </row>
    <row r="118" spans="1:6" s="33" customFormat="1" ht="15.65">
      <c r="A118" s="163"/>
      <c r="B118" s="153"/>
      <c r="C118" s="116"/>
      <c r="D118" s="116"/>
      <c r="E118" s="32"/>
      <c r="F118"/>
    </row>
    <row r="119" spans="1:6" s="33" customFormat="1" ht="15.65">
      <c r="A119" s="163"/>
      <c r="B119" s="153"/>
      <c r="C119" s="116"/>
      <c r="D119" s="116"/>
      <c r="E119" s="32"/>
      <c r="F119"/>
    </row>
    <row r="120" spans="1:6" s="33" customFormat="1" ht="15.65">
      <c r="A120" s="163"/>
      <c r="B120" s="153"/>
      <c r="C120" s="116"/>
      <c r="D120" s="116"/>
      <c r="E120" s="32"/>
      <c r="F120"/>
    </row>
    <row r="121" spans="1:6" s="33" customFormat="1" ht="15.65">
      <c r="A121" s="163"/>
      <c r="B121" s="153"/>
      <c r="C121" s="116"/>
      <c r="D121" s="116"/>
      <c r="E121" s="32"/>
      <c r="F121"/>
    </row>
    <row r="122" spans="1:6" s="33" customFormat="1" ht="15.65">
      <c r="A122" s="163"/>
      <c r="B122" s="153"/>
      <c r="C122" s="116"/>
      <c r="D122" s="116"/>
      <c r="E122" s="32"/>
      <c r="F122"/>
    </row>
    <row r="123" spans="1:6" s="33" customFormat="1" ht="15.65">
      <c r="A123" s="163"/>
      <c r="B123" s="153"/>
      <c r="C123" s="116"/>
      <c r="D123" s="116"/>
      <c r="E123" s="32"/>
      <c r="F123"/>
    </row>
    <row r="124" spans="1:6" s="33" customFormat="1" ht="15.65">
      <c r="A124" s="163"/>
      <c r="B124" s="153"/>
      <c r="C124" s="116"/>
      <c r="D124" s="116"/>
      <c r="E124" s="32"/>
      <c r="F124"/>
    </row>
    <row r="125" spans="1:6" s="33" customFormat="1" ht="15.65">
      <c r="A125" s="163"/>
      <c r="B125" s="153"/>
      <c r="C125" s="116"/>
      <c r="D125" s="116"/>
      <c r="E125" s="32"/>
      <c r="F125"/>
    </row>
    <row r="126" spans="1:6" s="33" customFormat="1" ht="15.65">
      <c r="A126" s="163"/>
      <c r="B126" s="153"/>
      <c r="C126" s="116"/>
      <c r="D126" s="116"/>
      <c r="E126" s="32"/>
      <c r="F126"/>
    </row>
    <row r="127" spans="1:6" s="33" customFormat="1" ht="15.65">
      <c r="A127" s="163"/>
      <c r="B127" s="153"/>
      <c r="C127" s="116"/>
      <c r="D127" s="116"/>
      <c r="E127" s="32"/>
      <c r="F127"/>
    </row>
    <row r="128" spans="1:6" s="33" customFormat="1" ht="15.65">
      <c r="A128" s="163"/>
      <c r="B128" s="153"/>
      <c r="C128" s="116"/>
      <c r="D128" s="116"/>
      <c r="E128" s="32"/>
      <c r="F128"/>
    </row>
    <row r="129" spans="1:6" s="33" customFormat="1" ht="15.65">
      <c r="A129" s="163"/>
      <c r="B129" s="153"/>
      <c r="C129" s="116"/>
      <c r="D129" s="116"/>
      <c r="E129" s="32"/>
      <c r="F129"/>
    </row>
    <row r="130" spans="1:6" s="33" customFormat="1" ht="15.65">
      <c r="A130" s="163"/>
      <c r="B130" s="153"/>
      <c r="C130" s="116"/>
      <c r="D130" s="116"/>
      <c r="E130" s="32"/>
      <c r="F130"/>
    </row>
    <row r="131" spans="1:6" s="33" customFormat="1" ht="15.65">
      <c r="A131" s="163"/>
      <c r="B131" s="153"/>
      <c r="C131" s="116"/>
      <c r="D131" s="116"/>
      <c r="E131" s="32"/>
      <c r="F131"/>
    </row>
    <row r="132" spans="1:6" s="33" customFormat="1" ht="15.65">
      <c r="A132" s="163"/>
      <c r="B132" s="153"/>
      <c r="C132" s="116"/>
      <c r="D132" s="116"/>
      <c r="E132" s="32"/>
      <c r="F132"/>
    </row>
    <row r="133" spans="1:6" s="33" customFormat="1" ht="15.65">
      <c r="A133" s="163"/>
      <c r="B133" s="153"/>
      <c r="C133" s="116"/>
      <c r="D133" s="116"/>
      <c r="E133" s="32"/>
      <c r="F133"/>
    </row>
    <row r="134" spans="1:6" s="33" customFormat="1" ht="15.65">
      <c r="A134" s="163"/>
      <c r="B134" s="153"/>
      <c r="C134" s="116"/>
      <c r="D134" s="116"/>
      <c r="E134" s="32"/>
      <c r="F134"/>
    </row>
    <row r="135" spans="1:6" s="33" customFormat="1" ht="15.65">
      <c r="A135" s="163"/>
      <c r="B135" s="153"/>
      <c r="C135" s="116"/>
      <c r="D135" s="116"/>
      <c r="E135" s="32"/>
      <c r="F135"/>
    </row>
    <row r="136" spans="1:6" s="33" customFormat="1" ht="15.65">
      <c r="A136" s="163"/>
      <c r="B136" s="153"/>
      <c r="C136" s="116"/>
      <c r="D136" s="116"/>
      <c r="E136" s="32"/>
      <c r="F136"/>
    </row>
    <row r="137" spans="1:6" s="33" customFormat="1" ht="15.65">
      <c r="A137" s="163"/>
      <c r="B137" s="153"/>
      <c r="C137" s="116"/>
      <c r="D137" s="116"/>
      <c r="E137" s="32"/>
      <c r="F137"/>
    </row>
    <row r="138" spans="1:6" s="33" customFormat="1" ht="15.65">
      <c r="A138" s="163"/>
      <c r="B138" s="153"/>
      <c r="C138" s="116"/>
      <c r="D138" s="116"/>
      <c r="E138" s="32"/>
      <c r="F138"/>
    </row>
    <row r="139" spans="1:6" s="33" customFormat="1" ht="15.65">
      <c r="A139" s="163"/>
      <c r="B139" s="153"/>
      <c r="C139" s="116"/>
      <c r="D139" s="116"/>
      <c r="E139" s="32"/>
      <c r="F139"/>
    </row>
    <row r="140" spans="1:6" s="33" customFormat="1" ht="15.65">
      <c r="A140" s="163"/>
      <c r="B140" s="153"/>
      <c r="C140" s="116"/>
      <c r="D140" s="116"/>
      <c r="E140" s="32"/>
      <c r="F140"/>
    </row>
    <row r="141" spans="1:6" s="33" customFormat="1" ht="15.65">
      <c r="A141" s="163"/>
      <c r="B141" s="153"/>
      <c r="C141" s="116"/>
      <c r="D141" s="116"/>
      <c r="E141" s="32"/>
      <c r="F141"/>
    </row>
    <row r="142" spans="1:6" s="33" customFormat="1" ht="15.65">
      <c r="A142" s="163"/>
      <c r="B142" s="153"/>
      <c r="C142" s="116"/>
      <c r="D142" s="116"/>
      <c r="E142" s="32"/>
      <c r="F142"/>
    </row>
    <row r="143" spans="1:6" s="33" customFormat="1" ht="15.65">
      <c r="A143" s="163"/>
      <c r="B143" s="153"/>
      <c r="C143" s="116"/>
      <c r="D143" s="116"/>
      <c r="E143" s="32"/>
      <c r="F143"/>
    </row>
    <row r="144" spans="1:6" s="33" customFormat="1" ht="15.65">
      <c r="A144" s="163"/>
      <c r="B144" s="153"/>
      <c r="C144" s="116"/>
      <c r="D144" s="116"/>
      <c r="E144" s="32"/>
      <c r="F144"/>
    </row>
    <row r="145" spans="1:6" s="33" customFormat="1" ht="15.65">
      <c r="A145" s="163"/>
      <c r="B145" s="153"/>
      <c r="C145" s="116"/>
      <c r="D145" s="116"/>
      <c r="E145" s="32"/>
      <c r="F145"/>
    </row>
    <row r="146" spans="1:6" s="33" customFormat="1" ht="15.65">
      <c r="A146" s="163"/>
      <c r="B146" s="153"/>
      <c r="C146" s="116"/>
      <c r="D146" s="116"/>
      <c r="E146" s="32"/>
      <c r="F146"/>
    </row>
    <row r="147" spans="1:6" s="33" customFormat="1" ht="15.65">
      <c r="A147" s="163"/>
      <c r="B147" s="153"/>
      <c r="C147" s="116"/>
      <c r="D147" s="116"/>
      <c r="E147" s="32"/>
      <c r="F147"/>
    </row>
    <row r="148" spans="1:6" s="33" customFormat="1" ht="15.65">
      <c r="A148" s="163"/>
      <c r="B148" s="153"/>
      <c r="C148" s="116"/>
      <c r="D148" s="116"/>
      <c r="E148" s="32"/>
      <c r="F148"/>
    </row>
    <row r="149" spans="1:6" s="33" customFormat="1" ht="15.65">
      <c r="A149" s="163"/>
      <c r="B149" s="153"/>
      <c r="C149" s="116"/>
      <c r="D149" s="116"/>
      <c r="E149" s="32"/>
      <c r="F149"/>
    </row>
    <row r="150" spans="1:6" s="33" customFormat="1" ht="15.65">
      <c r="A150" s="163"/>
      <c r="B150" s="153"/>
      <c r="C150" s="116"/>
      <c r="D150" s="116"/>
      <c r="E150" s="32"/>
      <c r="F150"/>
    </row>
    <row r="151" spans="1:6" s="33" customFormat="1" ht="15.65">
      <c r="A151" s="163"/>
      <c r="B151" s="153"/>
      <c r="C151" s="116"/>
      <c r="D151" s="116"/>
      <c r="E151" s="32"/>
      <c r="F151"/>
    </row>
    <row r="152" spans="1:6" s="33" customFormat="1" ht="15.65">
      <c r="A152" s="163"/>
      <c r="B152" s="153"/>
      <c r="C152" s="116"/>
      <c r="D152" s="116"/>
      <c r="E152" s="32"/>
      <c r="F152"/>
    </row>
    <row r="153" spans="1:6" s="33" customFormat="1" ht="15.65">
      <c r="A153" s="163"/>
      <c r="B153" s="153"/>
      <c r="C153" s="116"/>
      <c r="D153" s="116"/>
      <c r="E153" s="32"/>
      <c r="F153"/>
    </row>
    <row r="154" spans="1:6" s="33" customFormat="1" ht="15.65">
      <c r="A154" s="163"/>
      <c r="B154" s="153"/>
      <c r="C154" s="116"/>
      <c r="D154" s="116"/>
      <c r="E154" s="32"/>
      <c r="F154"/>
    </row>
    <row r="155" spans="1:6" s="33" customFormat="1" ht="15.65">
      <c r="A155" s="163"/>
      <c r="B155" s="153"/>
      <c r="C155" s="116"/>
      <c r="D155" s="116"/>
      <c r="E155" s="32"/>
      <c r="F155"/>
    </row>
    <row r="156" spans="1:6" s="33" customFormat="1" ht="15.65">
      <c r="A156" s="163"/>
      <c r="B156" s="153"/>
      <c r="C156" s="116"/>
      <c r="D156" s="116"/>
      <c r="E156" s="32"/>
      <c r="F156"/>
    </row>
    <row r="157" spans="1:6" s="33" customFormat="1" ht="15.65">
      <c r="A157" s="163"/>
      <c r="B157" s="153"/>
      <c r="C157" s="116"/>
      <c r="D157" s="116"/>
      <c r="E157" s="32"/>
      <c r="F157"/>
    </row>
    <row r="158" spans="1:6" s="33" customFormat="1" ht="15.65">
      <c r="A158" s="163"/>
      <c r="B158" s="153"/>
      <c r="C158" s="116"/>
      <c r="D158" s="116"/>
      <c r="E158" s="32"/>
      <c r="F158"/>
    </row>
    <row r="159" spans="1:6" s="33" customFormat="1" ht="15.65">
      <c r="A159" s="163"/>
      <c r="B159" s="153"/>
      <c r="C159" s="116"/>
      <c r="D159" s="116"/>
      <c r="E159" s="32"/>
      <c r="F159"/>
    </row>
    <row r="160" spans="1:6" s="33" customFormat="1" ht="15.65">
      <c r="A160" s="163"/>
      <c r="B160" s="153"/>
      <c r="C160" s="116"/>
      <c r="D160" s="116"/>
      <c r="E160" s="32"/>
      <c r="F160"/>
    </row>
    <row r="161" spans="1:6" s="33" customFormat="1" ht="15.65">
      <c r="A161" s="163"/>
      <c r="B161" s="153"/>
      <c r="C161" s="116"/>
      <c r="D161" s="116"/>
      <c r="E161" s="32"/>
      <c r="F161"/>
    </row>
    <row r="162" spans="1:6" s="33" customFormat="1" ht="15.65">
      <c r="A162" s="163"/>
      <c r="B162" s="153"/>
      <c r="C162" s="116"/>
      <c r="D162" s="116"/>
      <c r="E162" s="32"/>
      <c r="F162"/>
    </row>
    <row r="163" spans="1:6" s="33" customFormat="1" ht="15.65">
      <c r="A163" s="163"/>
      <c r="B163" s="153"/>
      <c r="C163" s="116"/>
      <c r="D163" s="116"/>
      <c r="E163" s="32"/>
      <c r="F163"/>
    </row>
    <row r="164" spans="1:6" s="33" customFormat="1" ht="15.65">
      <c r="A164" s="163"/>
      <c r="B164" s="153"/>
      <c r="C164" s="116"/>
      <c r="D164" s="116"/>
      <c r="E164" s="32"/>
      <c r="F164"/>
    </row>
    <row r="165" spans="1:6" s="33" customFormat="1" ht="15.65">
      <c r="A165" s="163"/>
      <c r="B165" s="153"/>
      <c r="C165" s="116"/>
      <c r="D165" s="116"/>
      <c r="E165" s="32"/>
      <c r="F165"/>
    </row>
    <row r="166" spans="1:6" s="33" customFormat="1" ht="15.65">
      <c r="A166" s="163"/>
      <c r="B166" s="153"/>
      <c r="C166" s="116"/>
      <c r="D166" s="116"/>
      <c r="E166" s="32"/>
      <c r="F166"/>
    </row>
    <row r="167" spans="1:6" s="33" customFormat="1" ht="15.65">
      <c r="A167" s="163"/>
      <c r="B167" s="153"/>
      <c r="C167" s="116"/>
      <c r="D167" s="116"/>
      <c r="E167" s="32"/>
      <c r="F167"/>
    </row>
    <row r="168" spans="1:6" s="33" customFormat="1" ht="15.65">
      <c r="A168" s="163"/>
      <c r="B168" s="153"/>
      <c r="C168" s="116"/>
      <c r="D168" s="116"/>
      <c r="E168" s="32"/>
      <c r="F168"/>
    </row>
    <row r="169" spans="1:6" s="33" customFormat="1" ht="15.65">
      <c r="A169" s="163"/>
      <c r="B169" s="153"/>
      <c r="C169" s="116"/>
      <c r="D169" s="116"/>
      <c r="E169" s="32"/>
      <c r="F169"/>
    </row>
    <row r="170" spans="1:6" s="33" customFormat="1" ht="15.65">
      <c r="A170" s="163"/>
      <c r="B170" s="153"/>
      <c r="C170" s="116"/>
      <c r="D170" s="116"/>
      <c r="E170" s="32"/>
      <c r="F170"/>
    </row>
    <row r="171" spans="1:6" s="33" customFormat="1" ht="15.65">
      <c r="A171" s="163"/>
      <c r="B171" s="153"/>
      <c r="C171" s="116"/>
      <c r="D171" s="116"/>
      <c r="E171" s="32"/>
      <c r="F171"/>
    </row>
    <row r="172" spans="1:6" s="33" customFormat="1" ht="15.65">
      <c r="A172" s="163"/>
      <c r="B172" s="153"/>
      <c r="C172" s="116"/>
      <c r="D172" s="116"/>
      <c r="E172" s="32"/>
      <c r="F172"/>
    </row>
    <row r="173" spans="1:6" s="33" customFormat="1" ht="15.65">
      <c r="A173" s="163"/>
      <c r="B173" s="153"/>
      <c r="C173" s="116"/>
      <c r="D173" s="116"/>
      <c r="E173" s="32"/>
      <c r="F173"/>
    </row>
    <row r="174" spans="1:6" s="33" customFormat="1" ht="15.65">
      <c r="A174" s="163"/>
      <c r="B174" s="153"/>
      <c r="C174" s="116"/>
      <c r="D174" s="116"/>
      <c r="E174" s="32"/>
      <c r="F174"/>
    </row>
    <row r="175" spans="1:6" s="33" customFormat="1" ht="15.65">
      <c r="A175" s="163"/>
      <c r="B175" s="153"/>
      <c r="C175" s="116"/>
      <c r="D175" s="116"/>
      <c r="E175" s="32"/>
      <c r="F175"/>
    </row>
    <row r="176" spans="1:6" s="33" customFormat="1" ht="15.65">
      <c r="A176" s="163"/>
      <c r="B176" s="153"/>
      <c r="C176" s="116"/>
      <c r="D176" s="116"/>
      <c r="E176" s="32"/>
      <c r="F176"/>
    </row>
    <row r="177" spans="1:6" s="33" customFormat="1" ht="15.65">
      <c r="A177" s="163"/>
      <c r="B177" s="153"/>
      <c r="C177" s="116"/>
      <c r="D177" s="116"/>
      <c r="E177" s="32"/>
      <c r="F177"/>
    </row>
    <row r="178" spans="1:6" s="33" customFormat="1" ht="15.65">
      <c r="A178" s="163"/>
      <c r="B178" s="153"/>
      <c r="C178" s="116"/>
      <c r="D178" s="116"/>
      <c r="E178" s="32"/>
      <c r="F178"/>
    </row>
    <row r="179" spans="1:6" s="33" customFormat="1" ht="15.65">
      <c r="A179" s="163"/>
      <c r="B179" s="153"/>
      <c r="C179" s="116"/>
      <c r="D179" s="116"/>
      <c r="E179" s="32"/>
      <c r="F179"/>
    </row>
    <row r="180" spans="1:6" s="33" customFormat="1" ht="15.65">
      <c r="A180" s="163"/>
      <c r="B180" s="153"/>
      <c r="C180" s="116"/>
      <c r="D180" s="116"/>
      <c r="E180" s="32"/>
      <c r="F180"/>
    </row>
    <row r="181" spans="1:6" s="33" customFormat="1" ht="15.65">
      <c r="A181" s="163"/>
      <c r="B181" s="153"/>
      <c r="C181" s="116"/>
      <c r="D181" s="116"/>
      <c r="E181" s="32"/>
      <c r="F181"/>
    </row>
    <row r="182" spans="1:6" s="33" customFormat="1" ht="15.65">
      <c r="A182" s="163"/>
      <c r="B182" s="153"/>
      <c r="C182" s="116"/>
      <c r="D182" s="116"/>
      <c r="E182" s="32"/>
      <c r="F182"/>
    </row>
    <row r="183" spans="1:6" s="33" customFormat="1" ht="15.65">
      <c r="A183" s="163"/>
      <c r="B183" s="153"/>
      <c r="C183" s="116"/>
      <c r="D183" s="116"/>
      <c r="E183" s="32"/>
      <c r="F183"/>
    </row>
    <row r="184" spans="1:6" s="33" customFormat="1" ht="15.65">
      <c r="A184" s="163"/>
      <c r="B184" s="153"/>
      <c r="C184" s="116"/>
      <c r="D184" s="116"/>
      <c r="E184" s="32"/>
      <c r="F184"/>
    </row>
    <row r="185" spans="1:6" s="33" customFormat="1" ht="15.65">
      <c r="A185" s="163"/>
      <c r="B185" s="153"/>
      <c r="C185" s="116"/>
      <c r="D185" s="116"/>
      <c r="E185" s="32"/>
      <c r="F185"/>
    </row>
    <row r="186" spans="1:6" s="33" customFormat="1" ht="15.65">
      <c r="A186" s="163"/>
      <c r="B186" s="153"/>
      <c r="C186" s="116"/>
      <c r="D186" s="116"/>
      <c r="E186" s="32"/>
      <c r="F186"/>
    </row>
    <row r="187" spans="1:6" s="33" customFormat="1" ht="15.65">
      <c r="A187" s="163"/>
      <c r="B187" s="153"/>
      <c r="C187" s="116"/>
      <c r="D187" s="116"/>
      <c r="E187" s="32"/>
      <c r="F187"/>
    </row>
    <row r="188" spans="1:6" s="33" customFormat="1" ht="15.65">
      <c r="A188" s="163"/>
      <c r="B188" s="153"/>
      <c r="C188" s="116"/>
      <c r="D188" s="116"/>
      <c r="E188" s="32"/>
      <c r="F188"/>
    </row>
    <row r="189" spans="1:6" s="33" customFormat="1" ht="15.65">
      <c r="A189" s="163"/>
      <c r="B189" s="153"/>
      <c r="C189" s="116"/>
      <c r="D189" s="116"/>
      <c r="E189" s="32"/>
      <c r="F189"/>
    </row>
    <row r="190" spans="1:6" s="33" customFormat="1" ht="15.65">
      <c r="A190" s="163"/>
      <c r="B190" s="153"/>
      <c r="C190" s="116"/>
      <c r="D190" s="116"/>
      <c r="E190" s="32"/>
      <c r="F190"/>
    </row>
    <row r="191" spans="1:6" s="33" customFormat="1" ht="15.65">
      <c r="A191" s="163"/>
      <c r="B191" s="153"/>
      <c r="C191" s="116"/>
      <c r="D191" s="116"/>
      <c r="E191" s="32"/>
      <c r="F191"/>
    </row>
    <row r="192" spans="1:6" s="33" customFormat="1" ht="15.65">
      <c r="A192" s="163"/>
      <c r="B192" s="153"/>
      <c r="C192" s="116"/>
      <c r="D192" s="116"/>
      <c r="E192" s="32"/>
      <c r="F192"/>
    </row>
    <row r="193" spans="1:6" s="33" customFormat="1" ht="15.65">
      <c r="A193" s="163"/>
      <c r="B193" s="153"/>
      <c r="C193" s="116"/>
      <c r="D193" s="116"/>
      <c r="E193" s="32"/>
      <c r="F193"/>
    </row>
    <row r="194" spans="1:6" s="33" customFormat="1" ht="15.65">
      <c r="A194" s="163"/>
      <c r="B194" s="153"/>
      <c r="C194" s="116"/>
      <c r="D194" s="116"/>
      <c r="E194" s="32"/>
      <c r="F194"/>
    </row>
    <row r="195" spans="1:6" s="33" customFormat="1" ht="15.65">
      <c r="A195" s="163"/>
      <c r="B195" s="153"/>
      <c r="C195" s="116"/>
      <c r="D195" s="116"/>
      <c r="E195" s="32"/>
      <c r="F195"/>
    </row>
    <row r="196" spans="1:6" s="33" customFormat="1" ht="15.65">
      <c r="A196" s="163"/>
      <c r="B196" s="153"/>
      <c r="C196" s="116"/>
      <c r="D196" s="116"/>
      <c r="E196" s="32"/>
      <c r="F196"/>
    </row>
    <row r="197" spans="1:6" s="33" customFormat="1" ht="15.65">
      <c r="A197" s="163"/>
      <c r="B197" s="153"/>
      <c r="C197" s="116"/>
      <c r="D197" s="116"/>
      <c r="E197" s="32"/>
      <c r="F197"/>
    </row>
    <row r="198" spans="1:6" s="33" customFormat="1" ht="15.65">
      <c r="A198" s="163"/>
      <c r="B198" s="153"/>
      <c r="C198" s="116"/>
      <c r="D198" s="116"/>
      <c r="E198" s="32"/>
      <c r="F198"/>
    </row>
    <row r="199" spans="1:6" s="33" customFormat="1" ht="15.65">
      <c r="A199" s="163"/>
      <c r="B199" s="153"/>
      <c r="C199" s="116"/>
      <c r="D199" s="116"/>
      <c r="E199" s="32"/>
      <c r="F199"/>
    </row>
    <row r="200" spans="1:6" s="33" customFormat="1" ht="15.65">
      <c r="A200" s="163"/>
      <c r="B200" s="153"/>
      <c r="C200" s="116"/>
      <c r="D200" s="116"/>
      <c r="E200" s="32"/>
      <c r="F200"/>
    </row>
    <row r="201" spans="1:6" s="33" customFormat="1" ht="15.65">
      <c r="A201" s="163"/>
      <c r="B201" s="153"/>
      <c r="C201" s="116"/>
      <c r="D201" s="116"/>
      <c r="E201" s="32"/>
      <c r="F201"/>
    </row>
    <row r="202" spans="1:6" s="33" customFormat="1" ht="15.65">
      <c r="A202" s="163"/>
      <c r="B202" s="153"/>
      <c r="C202" s="116"/>
      <c r="D202" s="116"/>
      <c r="E202" s="32"/>
      <c r="F202"/>
    </row>
    <row r="203" spans="1:6" s="33" customFormat="1" ht="15.65">
      <c r="A203" s="163"/>
      <c r="B203" s="153"/>
      <c r="C203" s="116"/>
      <c r="D203" s="116"/>
      <c r="E203" s="32"/>
      <c r="F203"/>
    </row>
    <row r="204" spans="1:6" s="33" customFormat="1" ht="15.65">
      <c r="A204" s="163"/>
      <c r="B204" s="153"/>
      <c r="C204" s="116"/>
      <c r="D204" s="116"/>
      <c r="E204" s="32"/>
      <c r="F204"/>
    </row>
    <row r="205" spans="1:6" s="33" customFormat="1" ht="15.65">
      <c r="A205" s="163"/>
      <c r="B205" s="153"/>
      <c r="C205" s="116"/>
      <c r="D205" s="116"/>
      <c r="E205" s="32"/>
      <c r="F205"/>
    </row>
    <row r="206" spans="1:6" s="33" customFormat="1" ht="15.65">
      <c r="A206" s="163"/>
      <c r="B206" s="153"/>
      <c r="C206" s="116"/>
      <c r="D206" s="116"/>
      <c r="E206" s="32"/>
      <c r="F206"/>
    </row>
    <row r="207" spans="1:6" s="33" customFormat="1" ht="15.65">
      <c r="A207" s="163"/>
      <c r="B207" s="153"/>
      <c r="C207" s="116"/>
      <c r="D207" s="116"/>
      <c r="E207" s="32"/>
      <c r="F207"/>
    </row>
    <row r="208" spans="1:6" s="33" customFormat="1" ht="15.65">
      <c r="A208" s="163"/>
      <c r="B208" s="153"/>
      <c r="C208" s="116"/>
      <c r="D208" s="116"/>
      <c r="E208" s="32"/>
      <c r="F208"/>
    </row>
    <row r="209" spans="1:6" s="33" customFormat="1" ht="15.65">
      <c r="A209" s="163"/>
      <c r="B209" s="153"/>
      <c r="C209" s="116"/>
      <c r="D209" s="116"/>
      <c r="E209" s="32"/>
      <c r="F209"/>
    </row>
    <row r="210" spans="1:6" s="33" customFormat="1" ht="15.65">
      <c r="A210" s="163"/>
      <c r="B210" s="153"/>
      <c r="C210" s="116"/>
      <c r="D210" s="116"/>
      <c r="E210" s="32"/>
      <c r="F210"/>
    </row>
    <row r="211" spans="1:6" s="33" customFormat="1" ht="15.65">
      <c r="A211" s="163"/>
      <c r="B211" s="153"/>
      <c r="C211" s="116"/>
      <c r="D211" s="116"/>
      <c r="E211" s="32"/>
      <c r="F211"/>
    </row>
    <row r="212" spans="1:6" s="33" customFormat="1" ht="15.65">
      <c r="A212" s="163"/>
      <c r="B212" s="153"/>
      <c r="C212" s="116"/>
      <c r="D212" s="116"/>
      <c r="E212" s="32"/>
      <c r="F212"/>
    </row>
    <row r="213" spans="1:6" s="33" customFormat="1" ht="15.65">
      <c r="A213" s="163"/>
      <c r="B213" s="153"/>
      <c r="C213" s="116"/>
      <c r="D213" s="116"/>
      <c r="E213" s="32"/>
      <c r="F213"/>
    </row>
    <row r="214" spans="1:6" s="33" customFormat="1" ht="15.65">
      <c r="A214" s="163"/>
      <c r="B214" s="153"/>
      <c r="C214" s="116"/>
      <c r="D214" s="116"/>
      <c r="E214" s="32"/>
      <c r="F214"/>
    </row>
    <row r="215" spans="1:6" s="33" customFormat="1" ht="15.65">
      <c r="A215" s="163"/>
      <c r="B215" s="153"/>
      <c r="C215" s="116"/>
      <c r="D215" s="116"/>
      <c r="E215" s="32"/>
      <c r="F215"/>
    </row>
    <row r="216" spans="1:6" s="33" customFormat="1" ht="15.65">
      <c r="A216" s="163"/>
      <c r="B216" s="153"/>
      <c r="C216" s="116"/>
      <c r="D216" s="116"/>
      <c r="E216" s="32"/>
      <c r="F216"/>
    </row>
    <row r="217" spans="1:6" s="33" customFormat="1" ht="15.65">
      <c r="A217" s="163"/>
      <c r="B217" s="153"/>
      <c r="C217" s="116"/>
      <c r="D217" s="116"/>
      <c r="E217" s="32"/>
      <c r="F217"/>
    </row>
    <row r="218" spans="1:6" s="33" customFormat="1" ht="15.65">
      <c r="A218" s="163"/>
      <c r="B218" s="153"/>
      <c r="C218" s="116"/>
      <c r="D218" s="116"/>
      <c r="E218" s="32"/>
      <c r="F218"/>
    </row>
    <row r="219" spans="1:6" s="33" customFormat="1" ht="15.65">
      <c r="A219" s="163"/>
      <c r="B219" s="153"/>
      <c r="C219" s="116"/>
      <c r="D219" s="116"/>
      <c r="E219" s="32"/>
      <c r="F219"/>
    </row>
    <row r="220" spans="1:6" s="33" customFormat="1" ht="15.65">
      <c r="A220" s="163"/>
      <c r="B220" s="153"/>
      <c r="C220" s="116"/>
      <c r="D220" s="116"/>
      <c r="E220" s="32"/>
      <c r="F220"/>
    </row>
    <row r="221" spans="1:6" s="33" customFormat="1" ht="15.65">
      <c r="A221" s="163"/>
      <c r="B221" s="153"/>
      <c r="C221" s="116"/>
      <c r="D221" s="116"/>
      <c r="E221" s="32"/>
      <c r="F221"/>
    </row>
    <row r="222" spans="1:6" s="33" customFormat="1" ht="15.65">
      <c r="A222" s="163"/>
      <c r="B222" s="153"/>
      <c r="C222" s="116"/>
      <c r="D222" s="116"/>
      <c r="E222" s="32"/>
      <c r="F222"/>
    </row>
    <row r="223" spans="1:6" s="33" customFormat="1" ht="15.65">
      <c r="A223" s="163"/>
      <c r="B223" s="153"/>
      <c r="C223" s="116"/>
      <c r="D223" s="116"/>
      <c r="E223" s="32"/>
      <c r="F223"/>
    </row>
    <row r="224" spans="1:6" s="33" customFormat="1" ht="15.65">
      <c r="A224" s="163"/>
      <c r="B224" s="153"/>
      <c r="C224" s="116"/>
      <c r="D224" s="116"/>
      <c r="E224" s="32"/>
      <c r="F224"/>
    </row>
    <row r="225" spans="1:6" s="33" customFormat="1" ht="15.65">
      <c r="A225" s="163"/>
      <c r="B225" s="153"/>
      <c r="C225" s="116"/>
      <c r="D225" s="116"/>
      <c r="E225" s="32"/>
      <c r="F225"/>
    </row>
    <row r="226" spans="1:6" s="33" customFormat="1" ht="15.65">
      <c r="A226" s="163"/>
      <c r="B226" s="153"/>
      <c r="C226" s="116"/>
      <c r="D226" s="116"/>
      <c r="E226" s="32"/>
      <c r="F226"/>
    </row>
    <row r="227" spans="1:6" s="33" customFormat="1" ht="15.65">
      <c r="A227" s="163"/>
      <c r="B227" s="153"/>
      <c r="C227" s="116"/>
      <c r="D227" s="116"/>
      <c r="E227" s="32"/>
      <c r="F227"/>
    </row>
    <row r="228" spans="1:6" s="33" customFormat="1" ht="15.65">
      <c r="A228" s="163"/>
      <c r="B228" s="153"/>
      <c r="C228" s="116"/>
      <c r="D228" s="116"/>
      <c r="E228" s="32"/>
      <c r="F228"/>
    </row>
    <row r="229" spans="1:6" s="33" customFormat="1" ht="15.65">
      <c r="A229" s="163"/>
      <c r="B229" s="153"/>
      <c r="C229" s="116"/>
      <c r="D229" s="116"/>
      <c r="E229" s="32"/>
      <c r="F229"/>
    </row>
    <row r="230" spans="1:6" s="33" customFormat="1" ht="15.65">
      <c r="A230" s="163"/>
      <c r="B230" s="153"/>
      <c r="C230" s="116"/>
      <c r="D230" s="116"/>
      <c r="E230" s="32"/>
      <c r="F230"/>
    </row>
    <row r="231" spans="1:6" s="33" customFormat="1" ht="15.65">
      <c r="A231" s="163"/>
      <c r="B231" s="153"/>
      <c r="C231" s="116"/>
      <c r="D231" s="116"/>
      <c r="E231" s="32"/>
      <c r="F231"/>
    </row>
    <row r="232" spans="1:6" s="33" customFormat="1" ht="15.65">
      <c r="A232" s="163"/>
      <c r="B232" s="153"/>
      <c r="C232" s="116"/>
      <c r="D232" s="116"/>
      <c r="E232" s="32"/>
      <c r="F232"/>
    </row>
    <row r="233" spans="1:6" s="33" customFormat="1" ht="15.65">
      <c r="A233" s="163"/>
      <c r="B233" s="153"/>
      <c r="C233" s="116"/>
      <c r="D233" s="116"/>
      <c r="E233" s="32"/>
      <c r="F233"/>
    </row>
    <row r="234" spans="1:6" s="33" customFormat="1" ht="15.65">
      <c r="A234" s="163"/>
      <c r="B234" s="153"/>
      <c r="C234" s="116"/>
      <c r="D234" s="116"/>
      <c r="E234" s="32"/>
      <c r="F234"/>
    </row>
    <row r="235" spans="1:6" s="33" customFormat="1" ht="15.65">
      <c r="A235" s="163"/>
      <c r="B235" s="153"/>
      <c r="C235" s="116"/>
      <c r="D235" s="116"/>
      <c r="E235" s="32"/>
      <c r="F235"/>
    </row>
    <row r="236" spans="1:6" s="33" customFormat="1" ht="15.65">
      <c r="A236" s="163"/>
      <c r="B236" s="153"/>
      <c r="C236" s="116"/>
      <c r="D236" s="116"/>
      <c r="E236" s="32"/>
      <c r="F236"/>
    </row>
    <row r="237" spans="1:6" s="33" customFormat="1" ht="15.65">
      <c r="A237" s="163"/>
      <c r="B237" s="153"/>
      <c r="C237" s="116"/>
      <c r="D237" s="116"/>
      <c r="E237" s="32"/>
      <c r="F237"/>
    </row>
    <row r="238" spans="1:6" s="33" customFormat="1" ht="15.65">
      <c r="A238" s="163"/>
      <c r="B238" s="153"/>
      <c r="C238" s="116"/>
      <c r="D238" s="116"/>
      <c r="E238" s="32"/>
      <c r="F238"/>
    </row>
    <row r="239" spans="1:6" s="33" customFormat="1" ht="15.65">
      <c r="A239" s="163"/>
      <c r="B239" s="153"/>
      <c r="C239" s="116"/>
      <c r="D239" s="116"/>
      <c r="E239" s="32"/>
      <c r="F239"/>
    </row>
    <row r="240" spans="1:6" s="33" customFormat="1" ht="15.65">
      <c r="A240" s="163"/>
      <c r="B240" s="153"/>
      <c r="C240" s="116"/>
      <c r="D240" s="116"/>
      <c r="E240" s="32"/>
      <c r="F240"/>
    </row>
    <row r="241" spans="1:6" s="33" customFormat="1" ht="15.65">
      <c r="A241" s="163"/>
      <c r="B241" s="153"/>
      <c r="C241" s="116"/>
      <c r="D241" s="116"/>
      <c r="E241" s="32"/>
      <c r="F241"/>
    </row>
    <row r="242" spans="1:6" s="33" customFormat="1" ht="15.65">
      <c r="A242" s="163"/>
      <c r="B242" s="153"/>
      <c r="C242" s="116"/>
      <c r="D242" s="116"/>
      <c r="E242" s="32"/>
      <c r="F242"/>
    </row>
    <row r="243" spans="1:6" s="33" customFormat="1" ht="15.65">
      <c r="A243" s="163"/>
      <c r="B243" s="153"/>
      <c r="C243" s="116"/>
      <c r="D243" s="116"/>
      <c r="E243" s="32"/>
      <c r="F243"/>
    </row>
    <row r="244" spans="1:6" s="33" customFormat="1" ht="15.65">
      <c r="A244" s="163"/>
      <c r="B244" s="153"/>
      <c r="C244" s="116"/>
      <c r="D244" s="116"/>
      <c r="E244" s="32"/>
      <c r="F244"/>
    </row>
    <row r="245" spans="1:6" s="33" customFormat="1" ht="15.65">
      <c r="A245" s="163"/>
      <c r="B245" s="153"/>
      <c r="C245" s="116"/>
      <c r="D245" s="116"/>
      <c r="E245" s="32"/>
      <c r="F245"/>
    </row>
    <row r="246" spans="1:6" s="33" customFormat="1" ht="15.65">
      <c r="A246" s="163"/>
      <c r="B246" s="153"/>
      <c r="C246" s="116"/>
      <c r="D246" s="116"/>
      <c r="E246" s="32"/>
      <c r="F246"/>
    </row>
    <row r="247" spans="1:6" s="33" customFormat="1" ht="15.65">
      <c r="A247" s="163"/>
      <c r="B247" s="153"/>
      <c r="C247" s="116"/>
      <c r="D247" s="116"/>
      <c r="E247" s="32"/>
      <c r="F247"/>
    </row>
    <row r="248" spans="1:6" s="33" customFormat="1" ht="15.65">
      <c r="A248" s="163"/>
      <c r="B248" s="153"/>
      <c r="C248" s="116"/>
      <c r="D248" s="116"/>
      <c r="E248" s="32"/>
      <c r="F248"/>
    </row>
    <row r="249" spans="1:6" s="33" customFormat="1" ht="15.65">
      <c r="A249" s="163"/>
      <c r="B249" s="153"/>
      <c r="C249" s="116"/>
      <c r="D249" s="116"/>
      <c r="E249" s="32"/>
      <c r="F249"/>
    </row>
    <row r="250" spans="1:6" s="33" customFormat="1" ht="15.65">
      <c r="A250" s="163"/>
      <c r="B250" s="153"/>
      <c r="C250" s="116"/>
      <c r="D250" s="116"/>
      <c r="E250" s="32"/>
      <c r="F250"/>
    </row>
    <row r="251" spans="1:6" s="33" customFormat="1" ht="15.65">
      <c r="A251" s="163"/>
      <c r="B251" s="153"/>
      <c r="C251" s="116"/>
      <c r="D251" s="116"/>
      <c r="E251" s="32"/>
      <c r="F251"/>
    </row>
    <row r="252" spans="1:6" s="33" customFormat="1" ht="15.65">
      <c r="A252" s="163"/>
      <c r="B252" s="153"/>
      <c r="C252" s="116"/>
      <c r="D252" s="116"/>
      <c r="E252" s="32"/>
      <c r="F252"/>
    </row>
    <row r="253" spans="1:6" s="33" customFormat="1" ht="15.65">
      <c r="A253" s="163"/>
      <c r="B253" s="153"/>
      <c r="C253" s="116"/>
      <c r="D253" s="116"/>
      <c r="E253" s="32"/>
      <c r="F253"/>
    </row>
    <row r="254" spans="1:6" s="33" customFormat="1" ht="15.65">
      <c r="A254" s="163"/>
      <c r="B254" s="153"/>
      <c r="C254" s="116"/>
      <c r="D254" s="116"/>
      <c r="E254" s="32"/>
      <c r="F254"/>
    </row>
    <row r="255" spans="1:6" s="33" customFormat="1" ht="15.65">
      <c r="A255" s="163"/>
      <c r="B255" s="153"/>
      <c r="C255" s="116"/>
      <c r="D255" s="116"/>
      <c r="E255" s="32"/>
      <c r="F255"/>
    </row>
    <row r="256" spans="1:6" s="33" customFormat="1" ht="15.65">
      <c r="A256" s="163"/>
      <c r="B256" s="153"/>
      <c r="C256" s="116"/>
      <c r="D256" s="116"/>
      <c r="E256" s="32"/>
      <c r="F256"/>
    </row>
    <row r="257" spans="1:6" s="33" customFormat="1" ht="15.65">
      <c r="A257" s="163"/>
      <c r="B257" s="153"/>
      <c r="C257" s="116"/>
      <c r="D257" s="116"/>
      <c r="E257" s="32"/>
      <c r="F257"/>
    </row>
    <row r="258" spans="1:6" s="33" customFormat="1" ht="15.65">
      <c r="A258" s="163"/>
      <c r="B258" s="153"/>
      <c r="C258" s="116"/>
      <c r="D258" s="116"/>
      <c r="E258" s="32"/>
      <c r="F258"/>
    </row>
    <row r="259" spans="1:6" s="33" customFormat="1" ht="15.65">
      <c r="A259" s="163"/>
      <c r="B259" s="153"/>
      <c r="C259" s="116"/>
      <c r="D259" s="116"/>
      <c r="E259" s="32"/>
      <c r="F259"/>
    </row>
    <row r="260" spans="1:6" s="33" customFormat="1" ht="15.65">
      <c r="A260" s="163"/>
      <c r="B260" s="153"/>
      <c r="C260" s="116"/>
      <c r="D260" s="116"/>
      <c r="E260" s="32"/>
      <c r="F260"/>
    </row>
    <row r="261" spans="1:6" s="33" customFormat="1" ht="15.65">
      <c r="A261" s="163"/>
      <c r="B261" s="153"/>
      <c r="C261" s="116"/>
      <c r="D261" s="116"/>
      <c r="E261" s="32"/>
      <c r="F261"/>
    </row>
    <row r="262" spans="1:6" s="33" customFormat="1" ht="15.65">
      <c r="A262" s="163"/>
      <c r="B262" s="153"/>
      <c r="C262" s="116"/>
      <c r="D262" s="116"/>
      <c r="E262" s="32"/>
      <c r="F262"/>
    </row>
    <row r="263" spans="1:6" s="33" customFormat="1" ht="15.65">
      <c r="A263" s="163"/>
      <c r="B263" s="153"/>
      <c r="C263" s="116"/>
      <c r="D263" s="116"/>
      <c r="E263" s="32"/>
      <c r="F263"/>
    </row>
    <row r="264" spans="1:6" s="33" customFormat="1" ht="15.65">
      <c r="A264" s="163"/>
      <c r="B264" s="153"/>
      <c r="C264" s="116"/>
      <c r="D264" s="116"/>
      <c r="E264" s="32"/>
      <c r="F264"/>
    </row>
    <row r="265" spans="1:6" s="33" customFormat="1" ht="15.65">
      <c r="A265" s="163"/>
      <c r="B265" s="153"/>
      <c r="C265" s="116"/>
      <c r="D265" s="116"/>
      <c r="E265" s="32"/>
      <c r="F265"/>
    </row>
    <row r="266" spans="1:6" s="33" customFormat="1" ht="15.65">
      <c r="A266" s="163"/>
      <c r="B266" s="153"/>
      <c r="C266" s="116"/>
      <c r="D266" s="116"/>
      <c r="E266" s="32"/>
      <c r="F266"/>
    </row>
    <row r="267" spans="1:6" s="33" customFormat="1" ht="15.65">
      <c r="A267" s="163"/>
      <c r="B267" s="153"/>
      <c r="C267" s="116"/>
      <c r="D267" s="116"/>
      <c r="E267" s="32"/>
      <c r="F267"/>
    </row>
    <row r="268" spans="1:6" s="33" customFormat="1" ht="15.65">
      <c r="A268" s="163"/>
      <c r="B268" s="153"/>
      <c r="C268" s="116"/>
      <c r="D268" s="116"/>
      <c r="E268" s="32"/>
      <c r="F268"/>
    </row>
    <row r="269" spans="1:6" s="33" customFormat="1" ht="15.65">
      <c r="A269" s="163"/>
      <c r="B269" s="153"/>
      <c r="C269" s="116"/>
      <c r="D269" s="116"/>
      <c r="E269" s="32"/>
      <c r="F269"/>
    </row>
    <row r="270" spans="1:6" s="33" customFormat="1" ht="15.65">
      <c r="A270" s="163"/>
      <c r="B270" s="153"/>
      <c r="C270" s="116"/>
      <c r="D270" s="116"/>
      <c r="E270" s="32"/>
      <c r="F270"/>
    </row>
    <row r="271" spans="1:6" s="33" customFormat="1" ht="15.65">
      <c r="A271" s="163"/>
      <c r="B271" s="153"/>
      <c r="C271" s="116"/>
      <c r="D271" s="116"/>
      <c r="E271" s="32"/>
      <c r="F271"/>
    </row>
    <row r="272" spans="1:6" s="33" customFormat="1" ht="15.65">
      <c r="A272" s="163"/>
      <c r="B272" s="153"/>
      <c r="C272" s="116"/>
      <c r="D272" s="116"/>
      <c r="E272" s="32"/>
      <c r="F272"/>
    </row>
    <row r="273" spans="1:6" s="33" customFormat="1" ht="15.65">
      <c r="A273" s="163"/>
      <c r="B273" s="153"/>
      <c r="C273" s="116"/>
      <c r="D273" s="116"/>
      <c r="E273" s="32"/>
      <c r="F273"/>
    </row>
    <row r="274" spans="1:6" s="33" customFormat="1" ht="15.65">
      <c r="A274" s="163"/>
      <c r="B274" s="153"/>
      <c r="C274" s="116"/>
      <c r="D274" s="116"/>
      <c r="E274" s="32"/>
      <c r="F274"/>
    </row>
    <row r="275" spans="1:6" s="33" customFormat="1" ht="15.65">
      <c r="A275" s="163"/>
      <c r="B275" s="153"/>
      <c r="C275" s="116"/>
      <c r="D275" s="116"/>
      <c r="E275" s="32"/>
      <c r="F275"/>
    </row>
    <row r="276" spans="1:6" s="33" customFormat="1" ht="15.65">
      <c r="A276" s="163"/>
      <c r="B276" s="153"/>
      <c r="C276" s="116"/>
      <c r="D276" s="116"/>
      <c r="E276" s="32"/>
      <c r="F276"/>
    </row>
    <row r="277" spans="1:6" s="33" customFormat="1" ht="15.65">
      <c r="A277" s="163"/>
      <c r="B277" s="153"/>
      <c r="C277" s="116"/>
      <c r="D277" s="116"/>
      <c r="E277" s="32"/>
      <c r="F277"/>
    </row>
    <row r="278" spans="1:6" s="33" customFormat="1" ht="15.65">
      <c r="A278" s="163"/>
      <c r="B278" s="153"/>
      <c r="C278" s="116"/>
      <c r="D278" s="116"/>
      <c r="E278" s="32"/>
      <c r="F278"/>
    </row>
    <row r="279" spans="1:6" s="33" customFormat="1" ht="15.65">
      <c r="A279" s="163"/>
      <c r="B279" s="153"/>
      <c r="C279" s="116"/>
      <c r="D279" s="116"/>
      <c r="E279" s="32"/>
      <c r="F279"/>
    </row>
    <row r="280" spans="1:6" s="33" customFormat="1" ht="15.65">
      <c r="A280" s="163"/>
      <c r="B280" s="153"/>
      <c r="C280" s="116"/>
      <c r="D280" s="116"/>
      <c r="E280" s="32"/>
      <c r="F280"/>
    </row>
    <row r="281" spans="1:6" s="33" customFormat="1" ht="15.65">
      <c r="A281" s="163"/>
      <c r="B281" s="153"/>
      <c r="C281" s="116"/>
      <c r="D281" s="116"/>
      <c r="E281" s="32"/>
      <c r="F281"/>
    </row>
    <row r="282" spans="1:6" s="33" customFormat="1" ht="15.65">
      <c r="A282" s="163"/>
      <c r="B282" s="153"/>
      <c r="C282" s="116"/>
      <c r="D282" s="116"/>
      <c r="E282" s="32"/>
      <c r="F282"/>
    </row>
    <row r="283" spans="1:6" s="33" customFormat="1" ht="15.65">
      <c r="A283" s="163"/>
      <c r="B283" s="153"/>
      <c r="C283" s="116"/>
      <c r="D283" s="116"/>
      <c r="E283" s="32"/>
      <c r="F283"/>
    </row>
    <row r="284" spans="1:6" s="33" customFormat="1" ht="15.65">
      <c r="A284" s="163"/>
      <c r="B284" s="153"/>
      <c r="C284" s="116"/>
      <c r="D284" s="116"/>
      <c r="E284" s="32"/>
      <c r="F284"/>
    </row>
    <row r="285" spans="1:6" s="33" customFormat="1" ht="15.65">
      <c r="A285" s="163"/>
      <c r="B285" s="153"/>
      <c r="C285" s="116"/>
      <c r="D285" s="116"/>
      <c r="E285" s="32"/>
      <c r="F285"/>
    </row>
    <row r="286" spans="1:6" s="33" customFormat="1" ht="15.65">
      <c r="A286" s="163"/>
      <c r="B286" s="153"/>
      <c r="C286" s="116"/>
      <c r="D286" s="116"/>
      <c r="E286" s="32"/>
      <c r="F286"/>
    </row>
    <row r="287" spans="1:6" s="33" customFormat="1" ht="15.65">
      <c r="A287" s="163"/>
      <c r="B287" s="153"/>
      <c r="C287" s="116"/>
      <c r="D287" s="116"/>
      <c r="E287" s="32"/>
      <c r="F287"/>
    </row>
    <row r="288" spans="1:6" s="33" customFormat="1" ht="15.65">
      <c r="A288" s="163"/>
      <c r="B288" s="153"/>
      <c r="C288" s="116"/>
      <c r="D288" s="116"/>
      <c r="E288" s="32"/>
      <c r="F288"/>
    </row>
    <row r="289" spans="1:6" s="33" customFormat="1" ht="15.65">
      <c r="A289" s="163"/>
      <c r="B289" s="153"/>
      <c r="C289" s="116"/>
      <c r="D289" s="116"/>
      <c r="E289" s="32"/>
      <c r="F289"/>
    </row>
    <row r="290" spans="1:6" s="33" customFormat="1" ht="15.65">
      <c r="A290" s="163"/>
      <c r="B290" s="153"/>
      <c r="C290" s="116"/>
      <c r="D290" s="116"/>
      <c r="E290" s="32"/>
      <c r="F290"/>
    </row>
    <row r="291" spans="1:6" s="33" customFormat="1" ht="15.65">
      <c r="A291" s="163"/>
      <c r="B291" s="153"/>
      <c r="C291" s="116"/>
      <c r="D291" s="116"/>
      <c r="E291" s="32"/>
      <c r="F291"/>
    </row>
    <row r="292" spans="1:6" s="33" customFormat="1" ht="15.65">
      <c r="A292" s="163"/>
      <c r="B292" s="153"/>
      <c r="C292" s="116"/>
      <c r="D292" s="116"/>
      <c r="E292" s="32"/>
      <c r="F292"/>
    </row>
    <row r="293" spans="1:6" s="33" customFormat="1" ht="15.65">
      <c r="A293" s="163"/>
      <c r="B293" s="153"/>
      <c r="C293" s="116"/>
      <c r="D293" s="116"/>
      <c r="E293" s="32"/>
      <c r="F293"/>
    </row>
    <row r="294" spans="1:6" s="33" customFormat="1" ht="15.65">
      <c r="A294" s="163"/>
      <c r="B294" s="153"/>
      <c r="C294" s="116"/>
      <c r="D294" s="116"/>
      <c r="E294" s="32"/>
      <c r="F294"/>
    </row>
    <row r="295" spans="1:6" s="33" customFormat="1" ht="15.65">
      <c r="A295" s="163"/>
      <c r="B295" s="153"/>
      <c r="C295" s="116"/>
      <c r="D295" s="116"/>
      <c r="E295" s="32"/>
      <c r="F295"/>
    </row>
    <row r="296" spans="1:6" s="33" customFormat="1" ht="15.65">
      <c r="A296" s="163"/>
      <c r="B296" s="153"/>
      <c r="C296" s="116"/>
      <c r="D296" s="116"/>
      <c r="E296" s="32"/>
      <c r="F296"/>
    </row>
    <row r="297" spans="1:6" s="33" customFormat="1" ht="15.65">
      <c r="A297" s="163"/>
      <c r="B297" s="153"/>
      <c r="C297" s="116"/>
      <c r="D297" s="116"/>
      <c r="E297" s="32"/>
      <c r="F297"/>
    </row>
    <row r="298" spans="1:6" s="33" customFormat="1" ht="15.65">
      <c r="A298" s="163"/>
      <c r="B298" s="153"/>
      <c r="C298" s="116"/>
      <c r="D298" s="116"/>
      <c r="E298" s="32"/>
      <c r="F298"/>
    </row>
    <row r="299" spans="1:6" s="33" customFormat="1" ht="15.65">
      <c r="A299" s="163"/>
      <c r="B299" s="153"/>
      <c r="C299" s="116"/>
      <c r="D299" s="116"/>
      <c r="E299" s="32"/>
      <c r="F299"/>
    </row>
    <row r="300" spans="1:6" s="33" customFormat="1" ht="15.65">
      <c r="A300" s="163"/>
      <c r="B300" s="153"/>
      <c r="C300" s="116"/>
      <c r="D300" s="116"/>
      <c r="E300" s="32"/>
      <c r="F300"/>
    </row>
    <row r="301" spans="1:6" s="33" customFormat="1" ht="15.65">
      <c r="A301" s="163"/>
      <c r="B301" s="153"/>
      <c r="C301" s="116"/>
      <c r="D301" s="116"/>
      <c r="E301" s="32"/>
      <c r="F301"/>
    </row>
    <row r="302" spans="1:6" s="33" customFormat="1" ht="15.65">
      <c r="A302" s="163"/>
      <c r="B302" s="153"/>
      <c r="C302" s="116"/>
      <c r="D302" s="116"/>
      <c r="E302" s="32"/>
      <c r="F302"/>
    </row>
    <row r="303" spans="1:6" s="33" customFormat="1" ht="15.65">
      <c r="A303" s="163"/>
      <c r="B303" s="153"/>
      <c r="C303" s="116"/>
      <c r="D303" s="116"/>
      <c r="E303" s="32"/>
      <c r="F303"/>
    </row>
    <row r="304" spans="1:6" s="33" customFormat="1" ht="15.65">
      <c r="A304" s="163"/>
      <c r="B304" s="153"/>
      <c r="C304" s="116"/>
      <c r="D304" s="116"/>
      <c r="E304" s="32"/>
      <c r="F304"/>
    </row>
    <row r="305" spans="1:6" s="33" customFormat="1" ht="15.65">
      <c r="A305" s="163"/>
      <c r="B305" s="153"/>
      <c r="C305" s="116"/>
      <c r="D305" s="116"/>
      <c r="E305" s="32"/>
      <c r="F305"/>
    </row>
    <row r="306" spans="1:6" s="33" customFormat="1" ht="15.65">
      <c r="A306" s="163"/>
      <c r="B306" s="153"/>
      <c r="C306" s="116"/>
      <c r="D306" s="116"/>
      <c r="E306" s="32"/>
      <c r="F306"/>
    </row>
    <row r="307" spans="1:6" s="33" customFormat="1" ht="15.65">
      <c r="A307" s="163"/>
      <c r="B307" s="153"/>
      <c r="C307" s="116"/>
      <c r="D307" s="116"/>
      <c r="E307" s="32"/>
      <c r="F307"/>
    </row>
    <row r="308" spans="1:6" s="33" customFormat="1" ht="15.65">
      <c r="A308" s="163"/>
      <c r="B308" s="153"/>
      <c r="C308" s="116"/>
      <c r="D308" s="116"/>
      <c r="E308" s="32"/>
      <c r="F308"/>
    </row>
    <row r="309" spans="1:6" s="33" customFormat="1" ht="15.65">
      <c r="A309" s="163"/>
      <c r="B309" s="153"/>
      <c r="C309" s="116"/>
      <c r="D309" s="116"/>
      <c r="E309" s="32"/>
      <c r="F309"/>
    </row>
    <row r="310" spans="1:6" s="33" customFormat="1" ht="15.65">
      <c r="A310" s="163"/>
      <c r="B310" s="153"/>
      <c r="C310" s="116"/>
      <c r="D310" s="116"/>
      <c r="E310" s="32"/>
      <c r="F310"/>
    </row>
    <row r="311" spans="1:6" s="33" customFormat="1" ht="15.65">
      <c r="A311" s="163"/>
      <c r="B311" s="153"/>
      <c r="C311" s="116"/>
      <c r="D311" s="116"/>
      <c r="E311" s="32"/>
      <c r="F311"/>
    </row>
    <row r="312" spans="1:6" s="33" customFormat="1" ht="15.65">
      <c r="A312" s="163"/>
      <c r="B312" s="153"/>
      <c r="C312" s="116"/>
      <c r="D312" s="116"/>
      <c r="E312" s="32"/>
      <c r="F312"/>
    </row>
    <row r="313" spans="1:6" s="33" customFormat="1" ht="15.65">
      <c r="A313" s="163"/>
      <c r="B313" s="153"/>
      <c r="C313" s="116"/>
      <c r="D313" s="116"/>
      <c r="E313" s="32"/>
      <c r="F313"/>
    </row>
    <row r="314" spans="1:6" s="33" customFormat="1" ht="15.65">
      <c r="A314" s="163"/>
      <c r="B314" s="153"/>
      <c r="C314" s="116"/>
      <c r="D314" s="116"/>
      <c r="E314" s="32"/>
      <c r="F314"/>
    </row>
    <row r="315" spans="1:6" s="33" customFormat="1" ht="15.65">
      <c r="A315" s="163"/>
      <c r="B315" s="153"/>
      <c r="C315" s="116"/>
      <c r="D315" s="116"/>
      <c r="E315" s="32"/>
      <c r="F315"/>
    </row>
    <row r="316" spans="1:6" s="33" customFormat="1" ht="15.65">
      <c r="A316" s="163"/>
      <c r="B316" s="153"/>
      <c r="C316" s="116"/>
      <c r="D316" s="116"/>
      <c r="E316" s="32"/>
      <c r="F316"/>
    </row>
    <row r="317" spans="1:6" s="33" customFormat="1" ht="15.65">
      <c r="A317" s="163"/>
      <c r="B317" s="153"/>
      <c r="C317" s="116"/>
      <c r="D317" s="116"/>
      <c r="E317" s="32"/>
      <c r="F317"/>
    </row>
    <row r="318" spans="1:6" s="33" customFormat="1" ht="15.65">
      <c r="A318" s="163"/>
      <c r="B318" s="153"/>
      <c r="C318" s="116"/>
      <c r="D318" s="116"/>
      <c r="E318" s="32"/>
      <c r="F318"/>
    </row>
    <row r="319" spans="1:6" s="33" customFormat="1" ht="15.65">
      <c r="A319" s="163"/>
      <c r="B319" s="153"/>
      <c r="C319" s="116"/>
      <c r="D319" s="116"/>
      <c r="E319" s="32"/>
      <c r="F319"/>
    </row>
    <row r="320" spans="1:6" s="33" customFormat="1" ht="15.65">
      <c r="A320" s="163"/>
      <c r="B320" s="153"/>
      <c r="C320" s="116"/>
      <c r="D320" s="116"/>
      <c r="E320" s="32"/>
      <c r="F320"/>
    </row>
    <row r="321" spans="1:6" s="33" customFormat="1" ht="15.65">
      <c r="A321" s="163"/>
      <c r="B321" s="153"/>
      <c r="C321" s="116"/>
      <c r="D321" s="116"/>
      <c r="E321" s="32"/>
      <c r="F321"/>
    </row>
    <row r="322" spans="1:6" s="33" customFormat="1" ht="15.65">
      <c r="A322" s="163"/>
      <c r="B322" s="153"/>
      <c r="C322" s="116"/>
      <c r="D322" s="116"/>
      <c r="E322" s="32"/>
      <c r="F322"/>
    </row>
    <row r="323" spans="1:6" s="33" customFormat="1" ht="15.65">
      <c r="A323" s="163"/>
      <c r="B323" s="153"/>
      <c r="C323" s="116"/>
      <c r="D323" s="116"/>
      <c r="E323" s="32"/>
      <c r="F323"/>
    </row>
    <row r="324" spans="1:6" s="33" customFormat="1" ht="15.65">
      <c r="A324" s="163"/>
      <c r="B324" s="153"/>
      <c r="C324" s="116"/>
      <c r="D324" s="116"/>
      <c r="E324" s="32"/>
      <c r="F324"/>
    </row>
    <row r="325" spans="1:6" s="33" customFormat="1" ht="15.65">
      <c r="A325" s="163"/>
      <c r="B325" s="153"/>
      <c r="C325" s="116"/>
      <c r="D325" s="116"/>
      <c r="E325" s="32"/>
      <c r="F325"/>
    </row>
    <row r="326" spans="1:6" s="33" customFormat="1" ht="15.65">
      <c r="A326" s="163"/>
      <c r="B326" s="153"/>
      <c r="C326" s="116"/>
      <c r="D326" s="116"/>
      <c r="E326" s="32"/>
      <c r="F326"/>
    </row>
    <row r="327" spans="1:6" s="33" customFormat="1" ht="15.65">
      <c r="A327" s="163"/>
      <c r="B327" s="153"/>
      <c r="C327" s="116"/>
      <c r="D327" s="116"/>
      <c r="E327" s="32"/>
      <c r="F327"/>
    </row>
    <row r="328" spans="1:6" s="33" customFormat="1" ht="15.65">
      <c r="A328" s="163"/>
      <c r="B328" s="153"/>
      <c r="C328" s="116"/>
      <c r="D328" s="116"/>
      <c r="E328" s="32"/>
      <c r="F328"/>
    </row>
    <row r="329" spans="1:6" s="33" customFormat="1" ht="15.65">
      <c r="A329" s="163"/>
      <c r="B329" s="153"/>
      <c r="C329" s="116"/>
      <c r="D329" s="116"/>
      <c r="E329" s="32"/>
      <c r="F329"/>
    </row>
    <row r="330" spans="1:6" s="33" customFormat="1" ht="15.65">
      <c r="A330" s="163"/>
      <c r="B330" s="153"/>
      <c r="C330" s="116"/>
      <c r="D330" s="116"/>
      <c r="E330" s="32"/>
      <c r="F330"/>
    </row>
    <row r="331" spans="1:6" s="33" customFormat="1" ht="15.65">
      <c r="A331" s="163"/>
      <c r="B331" s="153"/>
      <c r="C331" s="116"/>
      <c r="D331" s="116"/>
      <c r="E331" s="32"/>
      <c r="F331"/>
    </row>
    <row r="332" spans="1:6" s="33" customFormat="1" ht="15.65">
      <c r="A332" s="163"/>
      <c r="B332" s="153"/>
      <c r="C332" s="116"/>
      <c r="D332" s="116"/>
      <c r="E332" s="32"/>
      <c r="F332"/>
    </row>
    <row r="333" spans="1:6" s="33" customFormat="1" ht="15.65">
      <c r="A333" s="163"/>
      <c r="B333" s="153"/>
      <c r="C333" s="116"/>
      <c r="D333" s="116"/>
      <c r="E333" s="32"/>
      <c r="F333"/>
    </row>
    <row r="334" spans="1:6" s="33" customFormat="1" ht="15.65">
      <c r="A334" s="163"/>
      <c r="B334" s="153"/>
      <c r="C334" s="116"/>
      <c r="D334" s="116"/>
      <c r="E334" s="32"/>
      <c r="F334"/>
    </row>
    <row r="335" spans="1:6" s="33" customFormat="1" ht="15.65">
      <c r="A335" s="163"/>
      <c r="B335" s="153"/>
      <c r="C335" s="116"/>
      <c r="D335" s="116"/>
      <c r="E335" s="32"/>
      <c r="F335"/>
    </row>
    <row r="336" spans="1:6" s="33" customFormat="1" ht="15.65">
      <c r="A336" s="163"/>
      <c r="B336" s="153"/>
      <c r="C336" s="116"/>
      <c r="D336" s="116"/>
      <c r="E336" s="32"/>
      <c r="F336"/>
    </row>
    <row r="337" spans="1:6" s="33" customFormat="1" ht="15.65">
      <c r="A337" s="163"/>
      <c r="B337" s="153"/>
      <c r="C337" s="116"/>
      <c r="D337" s="116"/>
      <c r="E337" s="32"/>
      <c r="F337"/>
    </row>
    <row r="338" spans="1:6" s="33" customFormat="1" ht="15.65">
      <c r="A338" s="163"/>
      <c r="B338" s="153"/>
      <c r="C338" s="116"/>
      <c r="D338" s="116"/>
      <c r="E338" s="32"/>
      <c r="F338"/>
    </row>
    <row r="339" spans="1:6" s="33" customFormat="1" ht="15.65">
      <c r="A339" s="163"/>
      <c r="B339" s="153"/>
      <c r="C339" s="116"/>
      <c r="D339" s="116"/>
      <c r="E339" s="32"/>
      <c r="F339"/>
    </row>
    <row r="340" spans="1:6" s="33" customFormat="1" ht="15.65">
      <c r="A340" s="163"/>
      <c r="B340" s="153"/>
      <c r="C340" s="116"/>
      <c r="D340" s="116"/>
      <c r="E340" s="32"/>
      <c r="F340"/>
    </row>
    <row r="341" spans="1:6" s="33" customFormat="1" ht="15.65">
      <c r="A341" s="163"/>
      <c r="B341" s="153"/>
      <c r="C341" s="116"/>
      <c r="D341" s="116"/>
      <c r="E341" s="32"/>
      <c r="F341"/>
    </row>
    <row r="342" spans="1:6" s="33" customFormat="1" ht="15.65">
      <c r="A342" s="163"/>
      <c r="B342" s="153"/>
      <c r="C342" s="116"/>
      <c r="D342" s="116"/>
      <c r="E342" s="32"/>
      <c r="F342"/>
    </row>
    <row r="343" spans="1:6" s="33" customFormat="1" ht="15.65">
      <c r="A343" s="163"/>
      <c r="B343" s="153"/>
      <c r="C343" s="116"/>
      <c r="D343" s="116"/>
      <c r="E343" s="32"/>
      <c r="F343"/>
    </row>
    <row r="344" spans="1:6" s="33" customFormat="1" ht="15.65">
      <c r="A344" s="163"/>
      <c r="B344" s="153"/>
      <c r="C344" s="116"/>
      <c r="D344" s="116"/>
      <c r="E344" s="32"/>
      <c r="F344"/>
    </row>
    <row r="345" spans="1:6" s="33" customFormat="1" ht="15.65">
      <c r="A345" s="163"/>
      <c r="B345" s="153"/>
      <c r="C345" s="116"/>
      <c r="D345" s="116"/>
      <c r="E345" s="32"/>
      <c r="F345"/>
    </row>
    <row r="346" spans="1:6" s="33" customFormat="1" ht="15.65">
      <c r="A346" s="163"/>
      <c r="B346" s="153"/>
      <c r="C346" s="116"/>
      <c r="D346" s="116"/>
      <c r="E346" s="32"/>
      <c r="F346"/>
    </row>
    <row r="347" spans="1:6" s="33" customFormat="1" ht="15.65">
      <c r="A347" s="163"/>
      <c r="B347" s="153"/>
      <c r="C347" s="116"/>
      <c r="D347" s="116"/>
      <c r="E347" s="32"/>
      <c r="F347"/>
    </row>
    <row r="348" spans="1:6" s="33" customFormat="1" ht="15.65">
      <c r="A348" s="163"/>
      <c r="B348" s="153"/>
      <c r="C348" s="116"/>
      <c r="D348" s="116"/>
      <c r="E348" s="32"/>
      <c r="F348"/>
    </row>
    <row r="349" spans="1:6" s="33" customFormat="1" ht="15.65">
      <c r="A349" s="163"/>
      <c r="B349" s="153"/>
      <c r="C349" s="116"/>
      <c r="D349" s="116"/>
      <c r="E349" s="32"/>
      <c r="F349"/>
    </row>
    <row r="350" spans="1:6" s="33" customFormat="1" ht="15.65">
      <c r="A350" s="163"/>
      <c r="B350" s="153"/>
      <c r="C350" s="116"/>
      <c r="D350" s="116"/>
      <c r="E350" s="32"/>
      <c r="F350"/>
    </row>
    <row r="351" spans="1:6" s="33" customFormat="1" ht="15.65">
      <c r="A351" s="163"/>
      <c r="B351" s="153"/>
      <c r="C351" s="116"/>
      <c r="D351" s="116"/>
      <c r="E351" s="32"/>
      <c r="F351"/>
    </row>
    <row r="352" spans="1:6" s="33" customFormat="1" ht="15.65">
      <c r="A352" s="163"/>
      <c r="B352" s="153"/>
      <c r="C352" s="116"/>
      <c r="D352" s="116"/>
      <c r="E352" s="32"/>
      <c r="F352"/>
    </row>
    <row r="353" spans="1:6" s="33" customFormat="1" ht="15.65">
      <c r="A353" s="163"/>
      <c r="B353" s="153"/>
      <c r="C353" s="116"/>
      <c r="D353" s="116"/>
      <c r="E353" s="32"/>
      <c r="F353"/>
    </row>
    <row r="354" spans="1:6" s="33" customFormat="1" ht="15.65">
      <c r="A354" s="163"/>
      <c r="B354" s="153"/>
      <c r="C354" s="116"/>
      <c r="D354" s="116"/>
      <c r="E354" s="32"/>
      <c r="F354"/>
    </row>
    <row r="355" spans="1:6" s="33" customFormat="1" ht="15.65">
      <c r="A355" s="163"/>
      <c r="B355" s="153"/>
      <c r="C355" s="116"/>
      <c r="D355" s="116"/>
      <c r="E355" s="32"/>
      <c r="F355"/>
    </row>
    <row r="356" spans="1:6" s="33" customFormat="1" ht="15.65">
      <c r="A356" s="163"/>
      <c r="B356" s="153"/>
      <c r="C356" s="116"/>
      <c r="D356" s="116"/>
      <c r="E356" s="32"/>
      <c r="F356"/>
    </row>
    <row r="357" spans="1:6" s="33" customFormat="1" ht="15.65">
      <c r="A357" s="163"/>
      <c r="B357" s="153"/>
      <c r="C357" s="116"/>
      <c r="D357" s="116"/>
      <c r="E357" s="32"/>
      <c r="F357"/>
    </row>
    <row r="358" spans="1:6" s="33" customFormat="1" ht="15.65">
      <c r="A358" s="163"/>
      <c r="B358" s="153"/>
      <c r="C358" s="116"/>
      <c r="D358" s="116"/>
      <c r="E358" s="32"/>
      <c r="F358"/>
    </row>
    <row r="359" spans="1:6" s="33" customFormat="1" ht="15.65">
      <c r="A359" s="163"/>
      <c r="B359" s="153"/>
      <c r="C359" s="116"/>
      <c r="D359" s="116"/>
      <c r="E359" s="32"/>
      <c r="F359"/>
    </row>
    <row r="360" spans="1:6" s="33" customFormat="1" ht="15.65">
      <c r="A360" s="163"/>
      <c r="B360" s="153"/>
      <c r="C360" s="116"/>
      <c r="D360" s="116"/>
      <c r="E360" s="32"/>
      <c r="F360"/>
    </row>
    <row r="361" spans="1:6" s="33" customFormat="1" ht="15.65">
      <c r="A361" s="163"/>
      <c r="B361" s="153"/>
      <c r="C361" s="116"/>
      <c r="D361" s="116"/>
      <c r="E361" s="32"/>
      <c r="F361"/>
    </row>
    <row r="362" spans="1:6" s="33" customFormat="1" ht="15.65">
      <c r="A362" s="163"/>
      <c r="B362" s="153"/>
      <c r="C362" s="116"/>
      <c r="D362" s="116"/>
      <c r="E362" s="32"/>
      <c r="F362"/>
    </row>
    <row r="363" spans="1:6" s="33" customFormat="1" ht="15.65">
      <c r="A363" s="163"/>
      <c r="B363" s="153"/>
      <c r="C363" s="116"/>
      <c r="D363" s="116"/>
      <c r="E363" s="32"/>
      <c r="F363"/>
    </row>
    <row r="364" spans="1:6" s="33" customFormat="1" ht="15.65">
      <c r="A364" s="163"/>
      <c r="B364" s="153"/>
      <c r="C364" s="116"/>
      <c r="D364" s="116"/>
      <c r="E364" s="32"/>
      <c r="F364"/>
    </row>
    <row r="365" spans="1:6" s="33" customFormat="1" ht="15.65">
      <c r="A365" s="163"/>
      <c r="B365" s="153"/>
      <c r="C365" s="116"/>
      <c r="D365" s="116"/>
      <c r="E365" s="32"/>
      <c r="F365"/>
    </row>
    <row r="366" spans="1:6" s="33" customFormat="1" ht="15.65">
      <c r="A366" s="163"/>
      <c r="B366" s="153"/>
      <c r="C366" s="116"/>
      <c r="D366" s="116"/>
      <c r="E366" s="32"/>
      <c r="F366"/>
    </row>
    <row r="367" spans="1:6" s="33" customFormat="1" ht="15.65">
      <c r="A367" s="163"/>
      <c r="B367" s="153"/>
      <c r="C367" s="116"/>
      <c r="D367" s="116"/>
      <c r="E367" s="32"/>
      <c r="F367"/>
    </row>
    <row r="368" spans="1:6" s="33" customFormat="1" ht="15.65">
      <c r="A368" s="163"/>
      <c r="B368" s="153"/>
      <c r="C368" s="116"/>
      <c r="D368" s="116"/>
      <c r="E368" s="32"/>
      <c r="F368"/>
    </row>
    <row r="369" spans="1:6" s="33" customFormat="1" ht="15.65">
      <c r="A369" s="163"/>
      <c r="B369" s="153"/>
      <c r="C369" s="116"/>
      <c r="D369" s="116"/>
      <c r="E369" s="32"/>
      <c r="F369"/>
    </row>
    <row r="370" spans="1:6" s="33" customFormat="1" ht="15.65">
      <c r="A370" s="163"/>
      <c r="B370" s="153"/>
      <c r="C370" s="116"/>
      <c r="D370" s="116"/>
      <c r="E370" s="32"/>
      <c r="F370"/>
    </row>
    <row r="371" spans="1:6" s="33" customFormat="1" ht="15.65">
      <c r="A371" s="163"/>
      <c r="B371" s="153"/>
      <c r="C371" s="116"/>
      <c r="D371" s="116"/>
      <c r="E371" s="32"/>
      <c r="F371"/>
    </row>
    <row r="372" spans="1:6" s="33" customFormat="1" ht="15.65">
      <c r="A372" s="163"/>
      <c r="B372" s="153"/>
      <c r="C372" s="116"/>
      <c r="D372" s="116"/>
      <c r="E372" s="32"/>
      <c r="F372"/>
    </row>
    <row r="373" spans="1:6" s="33" customFormat="1" ht="15.65">
      <c r="A373" s="163"/>
      <c r="B373" s="153"/>
      <c r="C373" s="116"/>
      <c r="D373" s="116"/>
      <c r="E373" s="32"/>
      <c r="F373"/>
    </row>
    <row r="374" spans="1:6" s="33" customFormat="1" ht="15.65">
      <c r="A374" s="163"/>
      <c r="B374" s="153"/>
      <c r="C374" s="116"/>
      <c r="D374" s="116"/>
      <c r="E374" s="32"/>
      <c r="F374"/>
    </row>
    <row r="375" spans="1:6" s="33" customFormat="1" ht="15.65">
      <c r="A375" s="163"/>
      <c r="B375" s="153"/>
      <c r="C375" s="116"/>
      <c r="D375" s="116"/>
      <c r="E375" s="32"/>
      <c r="F375"/>
    </row>
    <row r="376" spans="1:6" s="33" customFormat="1" ht="15.65">
      <c r="A376" s="163"/>
      <c r="B376" s="153"/>
      <c r="C376" s="116"/>
      <c r="D376" s="116"/>
      <c r="E376" s="32"/>
      <c r="F376"/>
    </row>
    <row r="377" spans="1:6" s="33" customFormat="1" ht="15.65">
      <c r="A377" s="163"/>
      <c r="B377" s="153"/>
      <c r="C377" s="116"/>
      <c r="D377" s="116"/>
      <c r="E377" s="32"/>
      <c r="F377"/>
    </row>
    <row r="378" spans="1:6" s="33" customFormat="1" ht="15.65">
      <c r="A378" s="163"/>
      <c r="B378" s="153"/>
      <c r="C378" s="116"/>
      <c r="D378" s="116"/>
      <c r="E378" s="32"/>
      <c r="F378"/>
    </row>
    <row r="379" spans="1:6" s="33" customFormat="1" ht="15.65">
      <c r="A379" s="163"/>
      <c r="B379" s="153"/>
      <c r="C379" s="116"/>
      <c r="D379" s="116"/>
      <c r="E379" s="32"/>
      <c r="F379"/>
    </row>
    <row r="380" spans="1:6" s="33" customFormat="1" ht="15.65">
      <c r="A380" s="163"/>
      <c r="B380" s="153"/>
      <c r="C380" s="116"/>
      <c r="D380" s="116"/>
      <c r="E380" s="32"/>
      <c r="F380"/>
    </row>
    <row r="381" spans="1:6" s="33" customFormat="1" ht="15.65">
      <c r="A381" s="163"/>
      <c r="B381" s="153"/>
      <c r="C381" s="116"/>
      <c r="D381" s="116"/>
      <c r="E381" s="32"/>
      <c r="F381"/>
    </row>
    <row r="382" spans="1:6" s="33" customFormat="1" ht="15.65">
      <c r="A382" s="163"/>
      <c r="B382" s="153"/>
      <c r="C382" s="116"/>
      <c r="D382" s="116"/>
      <c r="E382" s="32"/>
      <c r="F382"/>
    </row>
    <row r="383" spans="1:6" s="33" customFormat="1" ht="15.65">
      <c r="A383" s="163"/>
      <c r="B383" s="153"/>
      <c r="C383" s="116"/>
      <c r="D383" s="116"/>
      <c r="E383" s="32"/>
      <c r="F383"/>
    </row>
    <row r="384" spans="1:6" s="33" customFormat="1" ht="15.65">
      <c r="A384" s="163"/>
      <c r="B384" s="153"/>
      <c r="C384" s="116"/>
      <c r="D384" s="116"/>
      <c r="E384" s="32"/>
      <c r="F384"/>
    </row>
    <row r="385" spans="1:6" s="33" customFormat="1" ht="15.65">
      <c r="A385" s="163"/>
      <c r="B385" s="153"/>
      <c r="C385" s="116"/>
      <c r="D385" s="116"/>
      <c r="E385" s="32"/>
      <c r="F385"/>
    </row>
    <row r="386" spans="1:6" s="33" customFormat="1" ht="15.65">
      <c r="A386" s="163"/>
      <c r="B386" s="153"/>
      <c r="C386" s="116"/>
      <c r="D386" s="116"/>
      <c r="E386" s="32"/>
      <c r="F386"/>
    </row>
    <row r="387" spans="1:6" s="33" customFormat="1" ht="15.65">
      <c r="A387" s="163"/>
      <c r="B387" s="153"/>
      <c r="C387" s="116"/>
      <c r="D387" s="116"/>
      <c r="E387" s="32"/>
      <c r="F387"/>
    </row>
    <row r="388" spans="1:6" s="33" customFormat="1" ht="15.65">
      <c r="A388" s="163"/>
      <c r="B388" s="153"/>
      <c r="C388" s="116"/>
      <c r="D388" s="116"/>
      <c r="E388" s="32"/>
      <c r="F388"/>
    </row>
    <row r="389" spans="1:6" s="33" customFormat="1" ht="15.65">
      <c r="A389" s="163"/>
      <c r="B389" s="153"/>
      <c r="C389" s="116"/>
      <c r="D389" s="116"/>
      <c r="E389" s="32"/>
      <c r="F389"/>
    </row>
    <row r="390" spans="1:6" s="33" customFormat="1" ht="15.65">
      <c r="A390" s="163"/>
      <c r="B390" s="153"/>
      <c r="C390" s="116"/>
      <c r="D390" s="116"/>
      <c r="E390" s="32"/>
      <c r="F390"/>
    </row>
    <row r="391" spans="1:6" s="33" customFormat="1" ht="15.65">
      <c r="A391" s="163"/>
      <c r="B391" s="153"/>
      <c r="C391" s="116"/>
      <c r="D391" s="116"/>
      <c r="E391" s="32"/>
      <c r="F391"/>
    </row>
    <row r="392" spans="1:6" s="33" customFormat="1" ht="15.65">
      <c r="A392" s="163"/>
      <c r="B392" s="153"/>
      <c r="C392" s="116"/>
      <c r="D392" s="116"/>
      <c r="E392" s="32"/>
      <c r="F392"/>
    </row>
    <row r="393" spans="1:6" s="33" customFormat="1" ht="15.65">
      <c r="A393" s="163"/>
      <c r="B393" s="153"/>
      <c r="C393" s="116"/>
      <c r="D393" s="116"/>
      <c r="E393" s="32"/>
      <c r="F393"/>
    </row>
    <row r="394" spans="1:6" s="33" customFormat="1" ht="15.65">
      <c r="A394" s="163"/>
      <c r="B394" s="153"/>
      <c r="C394" s="116"/>
      <c r="D394" s="116"/>
      <c r="E394" s="32"/>
      <c r="F394"/>
    </row>
    <row r="395" spans="1:6" s="33" customFormat="1" ht="15.65">
      <c r="A395" s="163"/>
      <c r="B395" s="153"/>
      <c r="C395" s="116"/>
      <c r="D395" s="116"/>
      <c r="E395" s="32"/>
      <c r="F395"/>
    </row>
    <row r="396" spans="1:6" s="33" customFormat="1" ht="15.65">
      <c r="A396" s="163"/>
      <c r="B396" s="153"/>
      <c r="C396" s="116"/>
      <c r="D396" s="116"/>
      <c r="E396" s="32"/>
      <c r="F396"/>
    </row>
    <row r="397" spans="1:6" s="33" customFormat="1" ht="15.65">
      <c r="A397" s="163"/>
      <c r="B397" s="153"/>
      <c r="C397" s="116"/>
      <c r="D397" s="116"/>
      <c r="E397" s="32"/>
      <c r="F397"/>
    </row>
    <row r="398" spans="1:6" s="33" customFormat="1" ht="15.65">
      <c r="A398" s="163"/>
      <c r="B398" s="153"/>
      <c r="C398" s="116"/>
      <c r="D398" s="116"/>
      <c r="E398" s="32"/>
      <c r="F398"/>
    </row>
    <row r="399" spans="1:6" s="33" customFormat="1" ht="15.65">
      <c r="A399" s="163"/>
      <c r="B399" s="153"/>
      <c r="C399" s="116"/>
      <c r="D399" s="116"/>
      <c r="E399" s="32"/>
      <c r="F399"/>
    </row>
    <row r="400" spans="1:6" s="33" customFormat="1" ht="15.65">
      <c r="A400" s="163"/>
      <c r="B400" s="153"/>
      <c r="C400" s="116"/>
      <c r="D400" s="116"/>
      <c r="E400" s="32"/>
      <c r="F400"/>
    </row>
    <row r="401" spans="1:6" s="33" customFormat="1" ht="15.65">
      <c r="A401" s="163"/>
      <c r="B401" s="153"/>
      <c r="C401" s="116"/>
      <c r="D401" s="116"/>
      <c r="E401" s="32"/>
      <c r="F401"/>
    </row>
    <row r="402" spans="1:6" s="33" customFormat="1" ht="15.65">
      <c r="A402" s="163"/>
      <c r="B402" s="153"/>
      <c r="C402" s="116"/>
      <c r="D402" s="116"/>
      <c r="E402" s="32"/>
      <c r="F402"/>
    </row>
    <row r="403" spans="1:6" s="33" customFormat="1" ht="15.65">
      <c r="A403" s="163"/>
      <c r="B403" s="153"/>
      <c r="C403" s="116"/>
      <c r="D403" s="116"/>
      <c r="E403" s="32"/>
      <c r="F403"/>
    </row>
    <row r="404" spans="1:6" s="33" customFormat="1" ht="15.65">
      <c r="A404" s="163"/>
      <c r="B404" s="153"/>
      <c r="C404" s="116"/>
      <c r="D404" s="116"/>
      <c r="E404" s="32"/>
      <c r="F404"/>
    </row>
    <row r="405" spans="1:6" s="33" customFormat="1" ht="15.65">
      <c r="A405" s="163"/>
      <c r="B405" s="153"/>
      <c r="C405" s="116"/>
      <c r="D405" s="116"/>
      <c r="E405" s="32"/>
      <c r="F405"/>
    </row>
    <row r="406" spans="1:6" s="33" customFormat="1" ht="15.65">
      <c r="A406" s="163"/>
      <c r="B406" s="153"/>
      <c r="C406" s="116"/>
      <c r="D406" s="116"/>
      <c r="E406" s="32"/>
      <c r="F406"/>
    </row>
    <row r="407" spans="1:6" s="33" customFormat="1" ht="15.65">
      <c r="A407" s="163"/>
      <c r="B407" s="153"/>
      <c r="C407" s="116"/>
      <c r="D407" s="116"/>
      <c r="E407" s="32"/>
      <c r="F407"/>
    </row>
    <row r="408" spans="1:6" s="33" customFormat="1" ht="15.65">
      <c r="A408" s="163"/>
      <c r="B408" s="153"/>
      <c r="C408" s="116"/>
      <c r="D408" s="116"/>
      <c r="E408" s="32"/>
      <c r="F408"/>
    </row>
    <row r="409" spans="1:6" s="33" customFormat="1" ht="15.65">
      <c r="A409" s="163"/>
      <c r="B409" s="153"/>
      <c r="C409" s="116"/>
      <c r="D409" s="116"/>
      <c r="E409" s="32"/>
      <c r="F409"/>
    </row>
    <row r="410" spans="1:6" s="33" customFormat="1" ht="15.65">
      <c r="A410" s="163"/>
      <c r="B410" s="153"/>
      <c r="C410" s="116"/>
      <c r="D410" s="116"/>
      <c r="E410" s="32"/>
      <c r="F410"/>
    </row>
    <row r="411" spans="1:6" s="33" customFormat="1" ht="15.65">
      <c r="A411" s="163"/>
      <c r="B411" s="153"/>
      <c r="C411" s="116"/>
      <c r="D411" s="116"/>
      <c r="E411" s="32"/>
      <c r="F411"/>
    </row>
    <row r="412" spans="1:6" s="33" customFormat="1" ht="15.65">
      <c r="A412" s="163"/>
      <c r="B412" s="153"/>
      <c r="C412" s="116"/>
      <c r="D412" s="116"/>
      <c r="E412" s="32"/>
      <c r="F412"/>
    </row>
    <row r="413" spans="1:6" s="33" customFormat="1" ht="15.65">
      <c r="A413" s="163"/>
      <c r="B413" s="153"/>
      <c r="C413" s="116"/>
      <c r="D413" s="116"/>
      <c r="E413" s="32"/>
      <c r="F413"/>
    </row>
    <row r="414" spans="1:6" s="33" customFormat="1" ht="15.65">
      <c r="A414" s="163"/>
      <c r="B414" s="153"/>
      <c r="C414" s="116"/>
      <c r="D414" s="116"/>
      <c r="E414" s="32"/>
      <c r="F414"/>
    </row>
    <row r="415" spans="1:6" s="33" customFormat="1" ht="15.65">
      <c r="A415" s="163"/>
      <c r="B415" s="153"/>
      <c r="C415" s="116"/>
      <c r="D415" s="116"/>
      <c r="E415" s="32"/>
      <c r="F415"/>
    </row>
    <row r="416" spans="1:6" s="33" customFormat="1" ht="15.65">
      <c r="A416" s="163"/>
      <c r="B416" s="153"/>
      <c r="C416" s="116"/>
      <c r="D416" s="116"/>
      <c r="E416" s="32"/>
      <c r="F416"/>
    </row>
    <row r="417" spans="1:6" s="33" customFormat="1" ht="15.65">
      <c r="A417" s="163"/>
      <c r="B417" s="153"/>
      <c r="C417" s="116"/>
      <c r="D417" s="116"/>
      <c r="E417" s="32"/>
      <c r="F417"/>
    </row>
    <row r="418" spans="1:6" s="33" customFormat="1" ht="15.65">
      <c r="A418" s="163"/>
      <c r="B418" s="153"/>
      <c r="C418" s="116"/>
      <c r="D418" s="116"/>
      <c r="E418" s="32"/>
      <c r="F418"/>
    </row>
    <row r="419" spans="1:6" s="33" customFormat="1" ht="15.65">
      <c r="A419" s="163"/>
      <c r="B419" s="153"/>
      <c r="C419" s="116"/>
      <c r="D419" s="116"/>
      <c r="E419" s="32"/>
      <c r="F419"/>
    </row>
    <row r="420" spans="1:6" s="33" customFormat="1" ht="15.65">
      <c r="A420" s="163"/>
      <c r="B420" s="153"/>
      <c r="C420" s="116"/>
      <c r="D420" s="116"/>
      <c r="E420" s="32"/>
      <c r="F420"/>
    </row>
    <row r="421" spans="1:6" s="33" customFormat="1" ht="15.65">
      <c r="A421" s="163"/>
      <c r="B421" s="153"/>
      <c r="C421" s="116"/>
      <c r="D421" s="116"/>
      <c r="E421" s="32"/>
      <c r="F421"/>
    </row>
    <row r="422" spans="1:6" s="33" customFormat="1" ht="15.65">
      <c r="A422" s="163"/>
      <c r="B422" s="153"/>
      <c r="C422" s="116"/>
      <c r="D422" s="116"/>
      <c r="E422" s="32"/>
      <c r="F422"/>
    </row>
    <row r="423" spans="1:6" s="33" customFormat="1" ht="15.65">
      <c r="A423" s="163"/>
      <c r="B423" s="153"/>
      <c r="C423" s="116"/>
      <c r="D423" s="116"/>
      <c r="E423" s="32"/>
      <c r="F423"/>
    </row>
    <row r="424" spans="1:6" s="33" customFormat="1" ht="15.65">
      <c r="A424" s="163"/>
      <c r="B424" s="153"/>
      <c r="C424" s="116"/>
      <c r="D424" s="116"/>
      <c r="E424" s="32"/>
      <c r="F424"/>
    </row>
    <row r="425" spans="1:6" s="33" customFormat="1" ht="15.65">
      <c r="A425" s="163"/>
      <c r="B425" s="153"/>
      <c r="C425" s="116"/>
      <c r="D425" s="116"/>
      <c r="E425" s="32"/>
      <c r="F425"/>
    </row>
    <row r="426" spans="1:6" s="33" customFormat="1" ht="15.65">
      <c r="A426" s="163"/>
      <c r="B426" s="153"/>
      <c r="C426" s="116"/>
      <c r="D426" s="116"/>
      <c r="E426" s="32"/>
      <c r="F426"/>
    </row>
    <row r="427" spans="1:6" s="33" customFormat="1" ht="15.65">
      <c r="A427" s="163"/>
      <c r="B427" s="153"/>
      <c r="C427" s="116"/>
      <c r="D427" s="116"/>
      <c r="E427" s="32"/>
      <c r="F427"/>
    </row>
    <row r="428" spans="1:6" s="33" customFormat="1" ht="15.65">
      <c r="A428" s="163"/>
      <c r="B428" s="153"/>
      <c r="C428" s="116"/>
      <c r="D428" s="116"/>
      <c r="E428" s="32"/>
      <c r="F428"/>
    </row>
    <row r="429" spans="1:6" s="33" customFormat="1" ht="15.65">
      <c r="A429" s="163"/>
      <c r="B429" s="153"/>
      <c r="C429" s="116"/>
      <c r="D429" s="116"/>
      <c r="E429" s="32"/>
      <c r="F429"/>
    </row>
    <row r="430" spans="1:6" s="33" customFormat="1" ht="15.65">
      <c r="A430" s="163"/>
      <c r="B430" s="153"/>
      <c r="C430" s="116"/>
      <c r="D430" s="116"/>
      <c r="E430" s="32"/>
      <c r="F430"/>
    </row>
    <row r="431" spans="1:6" s="33" customFormat="1" ht="15.65">
      <c r="A431" s="163"/>
      <c r="B431" s="153"/>
      <c r="C431" s="116"/>
      <c r="D431" s="116"/>
      <c r="E431" s="32"/>
      <c r="F431"/>
    </row>
    <row r="432" spans="1:6" s="33" customFormat="1" ht="15.65">
      <c r="A432" s="163"/>
      <c r="B432" s="153"/>
      <c r="C432" s="116"/>
      <c r="D432" s="116"/>
      <c r="E432" s="32"/>
      <c r="F432"/>
    </row>
    <row r="433" spans="1:6" s="33" customFormat="1" ht="15.65">
      <c r="A433" s="163"/>
      <c r="B433" s="153"/>
      <c r="C433" s="116"/>
      <c r="D433" s="116"/>
      <c r="E433" s="32"/>
      <c r="F433"/>
    </row>
    <row r="434" spans="1:6" s="33" customFormat="1" ht="15.65">
      <c r="A434" s="163"/>
      <c r="B434" s="153"/>
      <c r="C434" s="116"/>
      <c r="D434" s="116"/>
      <c r="E434" s="32"/>
      <c r="F434"/>
    </row>
    <row r="435" spans="1:6" s="33" customFormat="1" ht="15.65">
      <c r="A435" s="163"/>
      <c r="B435" s="153"/>
      <c r="C435" s="116"/>
      <c r="D435" s="116"/>
      <c r="E435" s="32"/>
      <c r="F435"/>
    </row>
    <row r="436" spans="1:6" s="33" customFormat="1" ht="15.65">
      <c r="A436" s="163"/>
      <c r="B436" s="153"/>
      <c r="C436" s="116"/>
      <c r="D436" s="116"/>
      <c r="E436" s="32"/>
      <c r="F436"/>
    </row>
    <row r="437" spans="1:6" s="33" customFormat="1" ht="15.65">
      <c r="A437" s="163"/>
      <c r="B437" s="153"/>
      <c r="C437" s="116"/>
      <c r="D437" s="116"/>
      <c r="E437" s="32"/>
      <c r="F437"/>
    </row>
    <row r="438" spans="1:6" s="33" customFormat="1" ht="15.65">
      <c r="A438" s="163"/>
      <c r="B438" s="153"/>
      <c r="C438" s="116"/>
      <c r="D438" s="116"/>
      <c r="E438" s="32"/>
      <c r="F438"/>
    </row>
    <row r="439" spans="1:6" s="33" customFormat="1" ht="15.65">
      <c r="A439" s="163"/>
      <c r="B439" s="153"/>
      <c r="C439" s="116"/>
      <c r="D439" s="116"/>
      <c r="E439" s="32"/>
      <c r="F439"/>
    </row>
    <row r="440" spans="1:6" s="33" customFormat="1" ht="15.65">
      <c r="A440" s="163"/>
      <c r="B440" s="153"/>
      <c r="C440" s="116"/>
      <c r="D440" s="116"/>
      <c r="E440" s="32"/>
      <c r="F440"/>
    </row>
    <row r="441" spans="1:6" s="33" customFormat="1" ht="15.65">
      <c r="A441" s="163"/>
      <c r="B441" s="153"/>
      <c r="C441" s="116"/>
      <c r="D441" s="116"/>
      <c r="E441" s="32"/>
      <c r="F441"/>
    </row>
    <row r="442" spans="1:6" s="33" customFormat="1" ht="15.65">
      <c r="A442" s="163"/>
      <c r="B442" s="153"/>
      <c r="C442" s="116"/>
      <c r="D442" s="116"/>
      <c r="E442" s="32"/>
      <c r="F442"/>
    </row>
    <row r="443" spans="1:6" s="33" customFormat="1" ht="15.65">
      <c r="A443" s="163"/>
      <c r="B443" s="153"/>
      <c r="C443" s="116"/>
      <c r="D443" s="116"/>
      <c r="E443" s="32"/>
      <c r="F443"/>
    </row>
    <row r="444" spans="1:6" s="33" customFormat="1" ht="15.65">
      <c r="A444" s="163"/>
      <c r="B444" s="153"/>
      <c r="C444" s="116"/>
      <c r="D444" s="116"/>
      <c r="E444" s="32"/>
      <c r="F444"/>
    </row>
    <row r="445" spans="1:6" s="33" customFormat="1" ht="15.65">
      <c r="A445" s="163"/>
      <c r="B445" s="153"/>
      <c r="C445" s="116"/>
      <c r="D445" s="116"/>
      <c r="E445" s="32"/>
      <c r="F445"/>
    </row>
    <row r="446" spans="1:6" s="33" customFormat="1" ht="15.65">
      <c r="A446" s="163"/>
      <c r="B446" s="153"/>
      <c r="C446" s="116"/>
      <c r="D446" s="116"/>
      <c r="E446" s="32"/>
      <c r="F446"/>
    </row>
    <row r="447" spans="1:6" s="33" customFormat="1" ht="15.65">
      <c r="A447" s="163"/>
      <c r="B447" s="153"/>
      <c r="C447" s="116"/>
      <c r="D447" s="116"/>
      <c r="E447" s="32"/>
      <c r="F447"/>
    </row>
    <row r="448" spans="1:6" s="33" customFormat="1" ht="15.65">
      <c r="A448" s="163"/>
      <c r="B448" s="153"/>
      <c r="C448" s="116"/>
      <c r="D448" s="116"/>
      <c r="E448" s="32"/>
      <c r="F448"/>
    </row>
    <row r="449" spans="1:6" s="33" customFormat="1" ht="15.65">
      <c r="A449" s="163"/>
      <c r="B449" s="153"/>
      <c r="C449" s="116"/>
      <c r="D449" s="116"/>
      <c r="E449" s="32"/>
      <c r="F449"/>
    </row>
    <row r="450" spans="1:6" s="33" customFormat="1" ht="15.65">
      <c r="A450" s="163"/>
      <c r="B450" s="153"/>
      <c r="C450" s="116"/>
      <c r="D450" s="116"/>
      <c r="E450" s="32"/>
      <c r="F450"/>
    </row>
    <row r="451" spans="1:6" s="33" customFormat="1" ht="15.65">
      <c r="A451" s="163"/>
      <c r="B451" s="153"/>
      <c r="C451" s="116"/>
      <c r="D451" s="116"/>
      <c r="E451" s="32"/>
      <c r="F451"/>
    </row>
    <row r="452" spans="1:6" s="33" customFormat="1" ht="15.65">
      <c r="A452" s="163"/>
      <c r="B452" s="153"/>
      <c r="C452" s="116"/>
      <c r="D452" s="116"/>
      <c r="E452" s="32"/>
      <c r="F452"/>
    </row>
    <row r="453" spans="1:6" s="33" customFormat="1" ht="15.65">
      <c r="A453" s="163"/>
      <c r="B453" s="153"/>
      <c r="C453" s="116"/>
      <c r="D453" s="116"/>
      <c r="E453" s="32"/>
      <c r="F453"/>
    </row>
    <row r="454" spans="1:6" s="33" customFormat="1" ht="15.65">
      <c r="A454" s="163"/>
      <c r="B454" s="153"/>
      <c r="C454" s="116"/>
      <c r="D454" s="116"/>
      <c r="E454" s="32"/>
      <c r="F454"/>
    </row>
    <row r="455" spans="1:6" s="33" customFormat="1" ht="15.65">
      <c r="A455" s="163"/>
      <c r="B455" s="153"/>
      <c r="C455" s="116"/>
      <c r="D455" s="116"/>
      <c r="E455" s="32"/>
      <c r="F455"/>
    </row>
    <row r="456" spans="1:6" s="33" customFormat="1" ht="15.65">
      <c r="A456" s="163"/>
      <c r="B456" s="153"/>
      <c r="C456" s="116"/>
      <c r="D456" s="116"/>
      <c r="E456" s="32"/>
      <c r="F456"/>
    </row>
    <row r="457" spans="1:6" s="33" customFormat="1" ht="15.65">
      <c r="A457" s="163"/>
      <c r="B457" s="153"/>
      <c r="C457" s="116"/>
      <c r="D457" s="116"/>
      <c r="E457" s="32"/>
      <c r="F457"/>
    </row>
    <row r="458" spans="1:6" s="33" customFormat="1" ht="15.65">
      <c r="A458" s="163"/>
      <c r="B458" s="153"/>
      <c r="C458" s="116"/>
      <c r="D458" s="116"/>
      <c r="E458" s="32"/>
      <c r="F458"/>
    </row>
    <row r="459" spans="1:6" s="33" customFormat="1" ht="15.65">
      <c r="A459" s="163"/>
      <c r="B459" s="153"/>
      <c r="C459" s="116"/>
      <c r="D459" s="116"/>
      <c r="E459" s="32"/>
      <c r="F459"/>
    </row>
    <row r="460" spans="1:6" s="33" customFormat="1" ht="15.65">
      <c r="A460" s="163"/>
      <c r="B460" s="153"/>
      <c r="C460" s="116"/>
      <c r="D460" s="116"/>
      <c r="E460" s="32"/>
      <c r="F460"/>
    </row>
    <row r="461" spans="1:6" s="33" customFormat="1" ht="15.65">
      <c r="A461" s="163"/>
      <c r="B461" s="153"/>
      <c r="C461" s="116"/>
      <c r="D461" s="116"/>
      <c r="E461" s="32"/>
      <c r="F461"/>
    </row>
    <row r="462" spans="1:6" s="33" customFormat="1" ht="15.65">
      <c r="A462" s="163"/>
      <c r="B462" s="153"/>
      <c r="C462" s="116"/>
      <c r="D462" s="116"/>
      <c r="E462" s="32"/>
      <c r="F462"/>
    </row>
    <row r="463" spans="1:6" s="33" customFormat="1" ht="15.65">
      <c r="A463" s="163"/>
      <c r="B463" s="153"/>
      <c r="C463" s="116"/>
      <c r="D463" s="116"/>
      <c r="E463" s="32"/>
      <c r="F463"/>
    </row>
    <row r="464" spans="1:6" s="33" customFormat="1" ht="15.65">
      <c r="A464" s="163"/>
      <c r="B464" s="153"/>
      <c r="C464" s="116"/>
      <c r="D464" s="116"/>
      <c r="E464" s="32"/>
      <c r="F464"/>
    </row>
    <row r="465" spans="1:6" s="33" customFormat="1" ht="15.65">
      <c r="A465" s="163"/>
      <c r="B465" s="153"/>
      <c r="C465" s="116"/>
      <c r="D465" s="116"/>
      <c r="E465" s="32"/>
      <c r="F465"/>
    </row>
    <row r="466" spans="1:6" s="33" customFormat="1" ht="15.65">
      <c r="A466" s="163"/>
      <c r="B466" s="153"/>
      <c r="C466" s="116"/>
      <c r="D466" s="116"/>
      <c r="E466" s="32"/>
      <c r="F466"/>
    </row>
    <row r="467" spans="1:6" s="33" customFormat="1" ht="15.65">
      <c r="A467" s="163"/>
      <c r="B467" s="153"/>
      <c r="C467" s="116"/>
      <c r="D467" s="116"/>
      <c r="E467" s="32"/>
      <c r="F467"/>
    </row>
    <row r="468" spans="1:6" s="33" customFormat="1" ht="15.65">
      <c r="A468" s="163"/>
      <c r="B468" s="153"/>
      <c r="C468" s="116"/>
      <c r="D468" s="116"/>
      <c r="E468" s="32"/>
      <c r="F468"/>
    </row>
    <row r="469" spans="1:6" s="33" customFormat="1" ht="15.65">
      <c r="A469" s="163"/>
      <c r="B469" s="153"/>
      <c r="C469" s="116"/>
      <c r="D469" s="116"/>
      <c r="E469" s="32"/>
      <c r="F469"/>
    </row>
    <row r="470" spans="1:6" s="33" customFormat="1" ht="15.65">
      <c r="A470" s="163"/>
      <c r="B470" s="153"/>
      <c r="C470" s="116"/>
      <c r="D470" s="116"/>
      <c r="E470" s="32"/>
      <c r="F470"/>
    </row>
    <row r="471" spans="1:6" s="33" customFormat="1" ht="15.65">
      <c r="A471" s="163"/>
      <c r="B471" s="153"/>
      <c r="C471" s="116"/>
      <c r="D471" s="116"/>
      <c r="E471" s="32"/>
      <c r="F471"/>
    </row>
    <row r="472" spans="1:6" s="33" customFormat="1" ht="15.65">
      <c r="A472" s="163"/>
      <c r="B472" s="153"/>
      <c r="C472" s="116"/>
      <c r="D472" s="116"/>
      <c r="E472" s="32"/>
      <c r="F472"/>
    </row>
    <row r="473" spans="1:6" s="33" customFormat="1" ht="15.65">
      <c r="A473" s="163"/>
      <c r="B473" s="153"/>
      <c r="C473" s="116"/>
      <c r="D473" s="116"/>
      <c r="E473" s="32"/>
      <c r="F473"/>
    </row>
    <row r="474" spans="1:6" s="33" customFormat="1" ht="15.65">
      <c r="A474" s="163"/>
      <c r="B474" s="153"/>
      <c r="C474" s="116"/>
      <c r="D474" s="116"/>
      <c r="E474" s="32"/>
      <c r="F474"/>
    </row>
    <row r="475" spans="1:6" s="33" customFormat="1" ht="15.65">
      <c r="A475" s="163"/>
      <c r="B475" s="153"/>
      <c r="C475" s="116"/>
      <c r="D475" s="116"/>
      <c r="E475" s="32"/>
      <c r="F475"/>
    </row>
    <row r="476" spans="1:6" s="33" customFormat="1" ht="15.65">
      <c r="A476" s="163"/>
      <c r="B476" s="153"/>
      <c r="C476" s="116"/>
      <c r="D476" s="116"/>
      <c r="E476" s="32"/>
      <c r="F476"/>
    </row>
    <row r="477" spans="1:6" s="33" customFormat="1" ht="15.65">
      <c r="A477" s="163"/>
      <c r="B477" s="153"/>
      <c r="C477" s="116"/>
      <c r="D477" s="116"/>
      <c r="E477" s="32"/>
      <c r="F477"/>
    </row>
    <row r="478" spans="1:6" s="33" customFormat="1" ht="15.65">
      <c r="A478" s="163"/>
      <c r="B478" s="153"/>
      <c r="C478" s="116"/>
      <c r="D478" s="116"/>
      <c r="E478" s="32"/>
      <c r="F478"/>
    </row>
    <row r="479" spans="1:6" s="33" customFormat="1" ht="15.65">
      <c r="A479" s="163"/>
      <c r="B479" s="153"/>
      <c r="C479" s="116"/>
      <c r="D479" s="116"/>
      <c r="E479" s="32"/>
      <c r="F479"/>
    </row>
    <row r="480" spans="1:6" s="33" customFormat="1" ht="15.65">
      <c r="A480" s="163"/>
      <c r="B480" s="153"/>
      <c r="C480" s="116"/>
      <c r="D480" s="116"/>
      <c r="E480" s="32"/>
      <c r="F480"/>
    </row>
    <row r="481" spans="1:6" s="33" customFormat="1" ht="15.65">
      <c r="A481" s="163"/>
      <c r="B481" s="153"/>
      <c r="C481" s="116"/>
      <c r="D481" s="116"/>
      <c r="E481" s="32"/>
      <c r="F481"/>
    </row>
    <row r="482" spans="1:6" s="33" customFormat="1" ht="15.65">
      <c r="A482" s="163"/>
      <c r="B482" s="153"/>
      <c r="C482" s="116"/>
      <c r="D482" s="116"/>
      <c r="E482" s="32"/>
      <c r="F482"/>
    </row>
    <row r="483" spans="1:6" s="33" customFormat="1" ht="15.65">
      <c r="A483" s="163"/>
      <c r="B483" s="153"/>
      <c r="C483" s="116"/>
      <c r="D483" s="116"/>
      <c r="E483" s="32"/>
      <c r="F483"/>
    </row>
    <row r="484" spans="1:6" s="33" customFormat="1" ht="15.65">
      <c r="A484" s="163"/>
      <c r="B484" s="153"/>
      <c r="C484" s="116"/>
      <c r="D484" s="116"/>
      <c r="E484" s="32"/>
      <c r="F484"/>
    </row>
    <row r="485" spans="1:6" s="33" customFormat="1" ht="15.65">
      <c r="A485" s="163"/>
      <c r="B485" s="153"/>
      <c r="C485" s="116"/>
      <c r="D485" s="116"/>
      <c r="E485" s="32"/>
      <c r="F485"/>
    </row>
    <row r="486" spans="1:6" s="33" customFormat="1" ht="15.65">
      <c r="A486" s="163"/>
      <c r="B486" s="153"/>
      <c r="C486" s="116"/>
      <c r="D486" s="116"/>
      <c r="E486" s="32"/>
      <c r="F486"/>
    </row>
    <row r="487" spans="1:6" s="33" customFormat="1" ht="15.65">
      <c r="A487" s="163"/>
      <c r="B487" s="153"/>
      <c r="C487" s="116"/>
      <c r="D487" s="116"/>
      <c r="E487" s="32"/>
      <c r="F487"/>
    </row>
    <row r="488" spans="1:6" s="33" customFormat="1" ht="15.65">
      <c r="A488" s="163"/>
      <c r="B488" s="153"/>
      <c r="C488" s="116"/>
      <c r="D488" s="116"/>
      <c r="E488" s="32"/>
      <c r="F488"/>
    </row>
    <row r="489" spans="1:6" s="33" customFormat="1" ht="15.65">
      <c r="A489" s="163"/>
      <c r="B489" s="153"/>
      <c r="C489" s="116"/>
      <c r="D489" s="116"/>
      <c r="E489" s="32"/>
      <c r="F489"/>
    </row>
    <row r="490" spans="1:6" s="33" customFormat="1" ht="15.65">
      <c r="A490" s="163"/>
      <c r="B490" s="153"/>
      <c r="C490" s="116"/>
      <c r="D490" s="116"/>
      <c r="E490" s="32"/>
      <c r="F490"/>
    </row>
    <row r="491" spans="1:6" s="33" customFormat="1" ht="15.65">
      <c r="A491" s="163"/>
      <c r="B491" s="153"/>
      <c r="C491" s="116"/>
      <c r="D491" s="116"/>
      <c r="E491" s="32"/>
      <c r="F491"/>
    </row>
    <row r="492" spans="1:6" s="33" customFormat="1" ht="15.65">
      <c r="A492" s="163"/>
      <c r="B492" s="153"/>
      <c r="C492" s="116"/>
      <c r="D492" s="116"/>
      <c r="E492" s="32"/>
      <c r="F492"/>
    </row>
    <row r="493" spans="1:6" s="33" customFormat="1" ht="15.65">
      <c r="A493" s="163"/>
      <c r="B493" s="153"/>
      <c r="C493" s="116"/>
      <c r="D493" s="116"/>
      <c r="E493" s="32"/>
      <c r="F493"/>
    </row>
    <row r="494" spans="1:6" s="33" customFormat="1" ht="15.65">
      <c r="A494" s="163"/>
      <c r="B494" s="153"/>
      <c r="C494" s="116"/>
      <c r="D494" s="116"/>
      <c r="E494" s="32"/>
      <c r="F494"/>
    </row>
    <row r="495" spans="1:6" s="33" customFormat="1" ht="15.65">
      <c r="A495" s="163"/>
      <c r="B495" s="153"/>
      <c r="C495" s="116"/>
      <c r="D495" s="116"/>
      <c r="E495" s="32"/>
      <c r="F495"/>
    </row>
    <row r="496" spans="1:6" s="33" customFormat="1" ht="15.65">
      <c r="A496" s="163"/>
      <c r="B496" s="153"/>
      <c r="C496" s="116"/>
      <c r="D496" s="116"/>
      <c r="E496" s="32"/>
      <c r="F496"/>
    </row>
    <row r="497" spans="1:6" s="33" customFormat="1" ht="15.65">
      <c r="A497" s="163"/>
      <c r="B497" s="153"/>
      <c r="C497" s="116"/>
      <c r="D497" s="116"/>
      <c r="E497" s="32"/>
      <c r="F497"/>
    </row>
    <row r="498" spans="1:6" s="33" customFormat="1" ht="15.65">
      <c r="A498" s="163"/>
      <c r="B498" s="153"/>
      <c r="C498" s="116"/>
      <c r="D498" s="116"/>
      <c r="E498" s="32"/>
      <c r="F498"/>
    </row>
    <row r="499" spans="1:6" s="33" customFormat="1" ht="15.65">
      <c r="A499" s="163"/>
      <c r="B499" s="153"/>
      <c r="C499" s="116"/>
      <c r="D499" s="116"/>
      <c r="E499" s="32"/>
      <c r="F499"/>
    </row>
    <row r="500" spans="1:6" s="33" customFormat="1" ht="15.65">
      <c r="A500" s="163"/>
      <c r="B500" s="153"/>
      <c r="C500" s="116"/>
      <c r="D500" s="116"/>
      <c r="E500" s="32"/>
      <c r="F500"/>
    </row>
    <row r="501" spans="1:6" s="33" customFormat="1" ht="15.65">
      <c r="A501" s="163"/>
      <c r="B501" s="153"/>
      <c r="C501" s="116"/>
      <c r="D501" s="116"/>
      <c r="E501" s="32"/>
      <c r="F501"/>
    </row>
    <row r="502" spans="1:6" s="33" customFormat="1" ht="15.65">
      <c r="A502" s="163"/>
      <c r="B502" s="153"/>
      <c r="C502" s="116"/>
      <c r="D502" s="116"/>
      <c r="E502" s="32"/>
      <c r="F502"/>
    </row>
    <row r="503" spans="1:6" s="33" customFormat="1" ht="15.65">
      <c r="A503" s="163"/>
      <c r="B503" s="153"/>
      <c r="C503" s="116"/>
      <c r="D503" s="116"/>
      <c r="E503" s="32"/>
      <c r="F503"/>
    </row>
    <row r="504" spans="1:6" s="33" customFormat="1" ht="15.65">
      <c r="A504" s="163"/>
      <c r="B504" s="153"/>
      <c r="C504" s="116"/>
      <c r="D504" s="116"/>
      <c r="E504" s="32"/>
      <c r="F504"/>
    </row>
    <row r="505" spans="1:6" s="33" customFormat="1" ht="15.65">
      <c r="A505" s="163"/>
      <c r="B505" s="153"/>
      <c r="C505" s="116"/>
      <c r="D505" s="116"/>
      <c r="E505" s="32"/>
      <c r="F505"/>
    </row>
    <row r="506" spans="1:6" s="33" customFormat="1" ht="15.65">
      <c r="A506" s="163"/>
      <c r="B506" s="153"/>
      <c r="C506" s="116"/>
      <c r="D506" s="116"/>
      <c r="E506" s="32"/>
      <c r="F506"/>
    </row>
    <row r="507" spans="1:6" s="33" customFormat="1" ht="15.65">
      <c r="A507" s="163"/>
      <c r="B507" s="153"/>
      <c r="C507" s="116"/>
      <c r="D507" s="116"/>
      <c r="E507" s="32"/>
      <c r="F507"/>
    </row>
    <row r="508" spans="1:6" s="33" customFormat="1" ht="15.65">
      <c r="A508" s="163"/>
      <c r="B508" s="153"/>
      <c r="C508" s="116"/>
      <c r="D508" s="116"/>
      <c r="E508" s="32"/>
      <c r="F508"/>
    </row>
    <row r="509" spans="1:6" s="33" customFormat="1" ht="15.65">
      <c r="A509" s="163"/>
      <c r="B509" s="153"/>
      <c r="C509" s="116"/>
      <c r="D509" s="116"/>
      <c r="E509" s="32"/>
      <c r="F509"/>
    </row>
    <row r="510" spans="1:6" s="33" customFormat="1" ht="15.65">
      <c r="A510" s="163"/>
      <c r="B510" s="153"/>
      <c r="C510" s="116"/>
      <c r="D510" s="116"/>
      <c r="E510" s="32"/>
      <c r="F510"/>
    </row>
    <row r="511" spans="1:6" s="33" customFormat="1" ht="15.65">
      <c r="A511" s="163"/>
      <c r="B511" s="153"/>
      <c r="C511" s="116"/>
      <c r="D511" s="116"/>
      <c r="E511" s="32"/>
      <c r="F511"/>
    </row>
    <row r="512" spans="1:6" s="33" customFormat="1" ht="15.65">
      <c r="A512" s="163"/>
      <c r="B512" s="153"/>
      <c r="C512" s="116"/>
      <c r="D512" s="116"/>
      <c r="E512" s="32"/>
      <c r="F512"/>
    </row>
    <row r="513" spans="1:6" s="33" customFormat="1" ht="15.65">
      <c r="A513" s="163"/>
      <c r="B513" s="153"/>
      <c r="C513" s="116"/>
      <c r="D513" s="116"/>
      <c r="E513" s="32"/>
      <c r="F513"/>
    </row>
    <row r="514" spans="1:6" s="33" customFormat="1" ht="15.65">
      <c r="A514" s="163"/>
      <c r="B514" s="153"/>
      <c r="C514" s="116"/>
      <c r="D514" s="116"/>
      <c r="E514" s="32"/>
      <c r="F514"/>
    </row>
    <row r="515" spans="1:6" s="33" customFormat="1" ht="15.65">
      <c r="A515" s="163"/>
      <c r="B515" s="153"/>
      <c r="C515" s="116"/>
      <c r="D515" s="116"/>
      <c r="E515" s="32"/>
      <c r="F515"/>
    </row>
    <row r="516" spans="1:6" s="33" customFormat="1" ht="15.65">
      <c r="A516" s="163"/>
      <c r="B516" s="153"/>
      <c r="C516" s="116"/>
      <c r="D516" s="116"/>
      <c r="E516" s="32"/>
      <c r="F516"/>
    </row>
    <row r="517" spans="1:6" s="33" customFormat="1" ht="15.65">
      <c r="A517" s="163"/>
      <c r="B517" s="153"/>
      <c r="C517" s="116"/>
      <c r="D517" s="116"/>
      <c r="E517" s="32"/>
      <c r="F517"/>
    </row>
    <row r="518" spans="1:6" s="33" customFormat="1" ht="15.65">
      <c r="A518" s="163"/>
      <c r="B518" s="153"/>
      <c r="C518" s="116"/>
      <c r="D518" s="116"/>
      <c r="E518" s="32"/>
      <c r="F518"/>
    </row>
    <row r="519" spans="1:6" s="33" customFormat="1" ht="15.65">
      <c r="A519" s="163"/>
      <c r="B519" s="153"/>
      <c r="C519" s="116"/>
      <c r="D519" s="116"/>
      <c r="E519" s="32"/>
      <c r="F519"/>
    </row>
    <row r="520" spans="1:6" s="33" customFormat="1" ht="15.65">
      <c r="A520" s="163"/>
      <c r="B520" s="153"/>
      <c r="C520" s="116"/>
      <c r="D520" s="116"/>
      <c r="E520" s="32"/>
      <c r="F520"/>
    </row>
    <row r="521" spans="1:6" s="33" customFormat="1" ht="15.65">
      <c r="A521" s="163"/>
      <c r="B521" s="153"/>
      <c r="C521" s="116"/>
      <c r="D521" s="116"/>
      <c r="E521" s="32"/>
      <c r="F521"/>
    </row>
    <row r="522" spans="1:6" s="33" customFormat="1" ht="15.65">
      <c r="A522" s="163"/>
      <c r="B522" s="153"/>
      <c r="C522" s="116"/>
      <c r="D522" s="116"/>
      <c r="E522" s="32"/>
      <c r="F522"/>
    </row>
    <row r="523" spans="1:6" s="33" customFormat="1" ht="15.65">
      <c r="A523" s="163"/>
      <c r="B523" s="153"/>
      <c r="C523" s="116"/>
      <c r="D523" s="116"/>
      <c r="E523" s="32"/>
      <c r="F523"/>
    </row>
    <row r="524" spans="1:6" s="33" customFormat="1" ht="15.65">
      <c r="A524" s="163"/>
      <c r="B524" s="153"/>
      <c r="C524" s="116"/>
      <c r="D524" s="116"/>
      <c r="E524" s="32"/>
      <c r="F524"/>
    </row>
    <row r="525" spans="1:6" s="33" customFormat="1" ht="15.65">
      <c r="A525" s="163"/>
      <c r="B525" s="153"/>
      <c r="C525" s="116"/>
      <c r="D525" s="116"/>
      <c r="E525" s="32"/>
      <c r="F525"/>
    </row>
    <row r="526" spans="1:6" s="33" customFormat="1" ht="15.65">
      <c r="A526" s="163"/>
      <c r="B526" s="153"/>
      <c r="C526" s="116"/>
      <c r="D526" s="116"/>
      <c r="E526" s="32"/>
      <c r="F526"/>
    </row>
    <row r="527" spans="1:6" s="33" customFormat="1" ht="15.65">
      <c r="A527" s="163"/>
      <c r="B527" s="153"/>
      <c r="C527" s="116"/>
      <c r="D527" s="116"/>
      <c r="E527" s="32"/>
      <c r="F527"/>
    </row>
    <row r="528" spans="1:6" s="33" customFormat="1" ht="15.65">
      <c r="A528" s="163"/>
      <c r="B528" s="153"/>
      <c r="C528" s="116"/>
      <c r="D528" s="116"/>
      <c r="E528" s="32"/>
      <c r="F528"/>
    </row>
    <row r="529" spans="1:6" s="33" customFormat="1" ht="15.65">
      <c r="A529" s="163"/>
      <c r="B529" s="153"/>
      <c r="C529" s="116"/>
      <c r="D529" s="116"/>
      <c r="E529" s="32"/>
      <c r="F529"/>
    </row>
    <row r="530" spans="1:6" s="33" customFormat="1" ht="15.65">
      <c r="A530" s="163"/>
      <c r="B530" s="153"/>
      <c r="C530" s="116"/>
      <c r="D530" s="116"/>
      <c r="E530" s="32"/>
      <c r="F530"/>
    </row>
    <row r="531" spans="1:6" s="33" customFormat="1" ht="15.65">
      <c r="A531" s="163"/>
      <c r="B531" s="153"/>
      <c r="C531" s="116"/>
      <c r="D531" s="116"/>
      <c r="E531" s="32"/>
      <c r="F531"/>
    </row>
    <row r="532" spans="1:6" s="33" customFormat="1" ht="15.65">
      <c r="A532" s="163"/>
      <c r="B532" s="153"/>
      <c r="C532" s="116"/>
      <c r="D532" s="116"/>
      <c r="E532" s="32"/>
      <c r="F532"/>
    </row>
    <row r="533" spans="1:6" s="33" customFormat="1" ht="15.65">
      <c r="A533" s="163"/>
      <c r="B533" s="153"/>
      <c r="C533" s="116"/>
      <c r="D533" s="116"/>
      <c r="E533" s="32"/>
      <c r="F533"/>
    </row>
    <row r="534" spans="1:6" s="33" customFormat="1" ht="15.65">
      <c r="A534" s="163"/>
      <c r="B534" s="153"/>
      <c r="C534" s="116"/>
      <c r="D534" s="116"/>
      <c r="E534" s="32"/>
      <c r="F534"/>
    </row>
    <row r="535" spans="1:6" s="33" customFormat="1" ht="15.65">
      <c r="A535" s="163"/>
      <c r="B535" s="153"/>
      <c r="C535" s="116"/>
      <c r="D535" s="116"/>
      <c r="E535" s="32"/>
      <c r="F535"/>
    </row>
    <row r="536" spans="1:6" s="33" customFormat="1" ht="15.65">
      <c r="A536" s="163"/>
      <c r="B536" s="153"/>
      <c r="C536" s="116"/>
      <c r="D536" s="116"/>
      <c r="E536" s="32"/>
      <c r="F536"/>
    </row>
    <row r="537" spans="1:6" s="33" customFormat="1" ht="15.65">
      <c r="A537" s="163"/>
      <c r="B537" s="153"/>
      <c r="C537" s="116"/>
      <c r="D537" s="116"/>
      <c r="E537" s="32"/>
      <c r="F537"/>
    </row>
    <row r="538" spans="1:6" s="33" customFormat="1" ht="15.65">
      <c r="A538" s="163"/>
      <c r="B538" s="153"/>
      <c r="C538" s="116"/>
      <c r="D538" s="116"/>
      <c r="E538" s="32"/>
      <c r="F538"/>
    </row>
    <row r="539" spans="1:6" s="33" customFormat="1" ht="15.65">
      <c r="A539" s="163"/>
      <c r="B539" s="153"/>
      <c r="C539" s="116"/>
      <c r="D539" s="116"/>
      <c r="E539" s="32"/>
      <c r="F539"/>
    </row>
    <row r="540" spans="1:6" s="33" customFormat="1" ht="15.65">
      <c r="A540" s="163"/>
      <c r="B540" s="153"/>
      <c r="C540" s="116"/>
      <c r="D540" s="116"/>
      <c r="E540" s="32"/>
      <c r="F540"/>
    </row>
    <row r="541" spans="1:6" s="33" customFormat="1" ht="15.65">
      <c r="A541" s="163"/>
      <c r="B541" s="153"/>
      <c r="C541" s="116"/>
      <c r="D541" s="116"/>
      <c r="E541" s="32"/>
      <c r="F541"/>
    </row>
    <row r="542" spans="1:6" s="33" customFormat="1" ht="15.65">
      <c r="A542" s="163"/>
      <c r="B542" s="153"/>
      <c r="C542" s="116"/>
      <c r="D542" s="116"/>
      <c r="E542" s="32"/>
      <c r="F542"/>
    </row>
    <row r="543" spans="1:6" s="33" customFormat="1" ht="15.65">
      <c r="A543" s="163"/>
      <c r="B543" s="153"/>
      <c r="C543" s="116"/>
      <c r="D543" s="116"/>
      <c r="E543" s="32"/>
      <c r="F543"/>
    </row>
    <row r="544" spans="1:6" s="33" customFormat="1" ht="15.65">
      <c r="A544" s="163"/>
      <c r="B544" s="153"/>
      <c r="C544" s="116"/>
      <c r="D544" s="116"/>
      <c r="E544" s="32"/>
      <c r="F544"/>
    </row>
    <row r="545" spans="1:6" s="33" customFormat="1" ht="15.65">
      <c r="A545" s="163"/>
      <c r="B545" s="153"/>
      <c r="C545" s="116"/>
      <c r="D545" s="116"/>
      <c r="E545" s="32"/>
      <c r="F545"/>
    </row>
    <row r="546" spans="1:6" s="33" customFormat="1" ht="15.65">
      <c r="A546" s="163"/>
      <c r="B546" s="153"/>
      <c r="C546" s="116"/>
      <c r="D546" s="116"/>
      <c r="E546" s="32"/>
      <c r="F546"/>
    </row>
    <row r="547" spans="1:6" s="33" customFormat="1" ht="15.65">
      <c r="A547" s="163"/>
      <c r="B547" s="153"/>
      <c r="C547" s="116"/>
      <c r="D547" s="116"/>
      <c r="E547" s="32"/>
      <c r="F547"/>
    </row>
    <row r="548" spans="1:6" s="33" customFormat="1" ht="15.65">
      <c r="A548" s="163"/>
      <c r="B548" s="153"/>
      <c r="C548" s="116"/>
      <c r="D548" s="116"/>
      <c r="E548" s="32"/>
      <c r="F548"/>
    </row>
    <row r="549" spans="1:6" s="33" customFormat="1" ht="15.65">
      <c r="A549" s="163"/>
      <c r="B549" s="153"/>
      <c r="C549" s="116"/>
      <c r="D549" s="116"/>
      <c r="E549" s="32"/>
      <c r="F549"/>
    </row>
    <row r="550" spans="1:6" s="33" customFormat="1" ht="15.65">
      <c r="A550" s="163"/>
      <c r="B550" s="153"/>
      <c r="C550" s="116"/>
      <c r="D550" s="116"/>
      <c r="E550" s="32"/>
      <c r="F550"/>
    </row>
    <row r="551" spans="1:6" s="33" customFormat="1" ht="15.65">
      <c r="A551" s="163"/>
      <c r="B551" s="153"/>
      <c r="C551" s="116"/>
      <c r="D551" s="116"/>
      <c r="E551" s="32"/>
      <c r="F551"/>
    </row>
    <row r="552" spans="1:6" s="33" customFormat="1" ht="15.65">
      <c r="A552" s="163"/>
      <c r="B552" s="153"/>
      <c r="C552" s="116"/>
      <c r="D552" s="116"/>
      <c r="E552" s="32"/>
      <c r="F552"/>
    </row>
    <row r="553" spans="1:6" s="33" customFormat="1" ht="15.65">
      <c r="A553" s="163"/>
      <c r="B553" s="153"/>
      <c r="C553" s="116"/>
      <c r="D553" s="116"/>
      <c r="E553" s="32"/>
      <c r="F553"/>
    </row>
    <row r="554" spans="1:6" s="33" customFormat="1" ht="15.65">
      <c r="A554" s="163"/>
      <c r="B554" s="153"/>
      <c r="C554" s="116"/>
      <c r="D554" s="116"/>
      <c r="E554" s="32"/>
      <c r="F554"/>
    </row>
    <row r="555" spans="1:6" s="33" customFormat="1" ht="15.65">
      <c r="A555" s="163"/>
      <c r="B555" s="153"/>
      <c r="C555" s="116"/>
      <c r="D555" s="116"/>
      <c r="E555" s="32"/>
      <c r="F555"/>
    </row>
    <row r="556" spans="1:6" s="33" customFormat="1" ht="15.65">
      <c r="A556" s="163"/>
      <c r="B556" s="153"/>
      <c r="C556" s="116"/>
      <c r="D556" s="116"/>
      <c r="E556" s="32"/>
      <c r="F556"/>
    </row>
    <row r="557" spans="1:6" s="33" customFormat="1" ht="15.65">
      <c r="A557" s="163"/>
      <c r="B557" s="153"/>
      <c r="C557" s="116"/>
      <c r="D557" s="116"/>
      <c r="E557" s="32"/>
      <c r="F557"/>
    </row>
    <row r="558" spans="1:6" s="33" customFormat="1" ht="15.65">
      <c r="A558" s="163"/>
      <c r="B558" s="153"/>
      <c r="C558" s="116"/>
      <c r="D558" s="116"/>
      <c r="E558" s="32"/>
      <c r="F558"/>
    </row>
    <row r="559" spans="1:6" s="33" customFormat="1" ht="15.65">
      <c r="A559" s="163"/>
      <c r="B559" s="153"/>
      <c r="C559" s="116"/>
      <c r="D559" s="116"/>
      <c r="E559" s="32"/>
      <c r="F559"/>
    </row>
    <row r="560" spans="1:6" s="33" customFormat="1" ht="15.65">
      <c r="A560" s="163"/>
      <c r="B560" s="153"/>
      <c r="C560" s="116"/>
      <c r="D560" s="116"/>
      <c r="E560" s="32"/>
      <c r="F560"/>
    </row>
    <row r="561" spans="1:6" s="33" customFormat="1" ht="15.65">
      <c r="A561" s="163"/>
      <c r="B561" s="153"/>
      <c r="C561" s="116"/>
      <c r="D561" s="116"/>
      <c r="E561" s="32"/>
      <c r="F561"/>
    </row>
    <row r="562" spans="1:6" s="33" customFormat="1" ht="15.65">
      <c r="A562" s="163"/>
      <c r="B562" s="153"/>
      <c r="C562" s="116"/>
      <c r="D562" s="116"/>
      <c r="E562" s="32"/>
      <c r="F562"/>
    </row>
    <row r="563" spans="1:6" s="33" customFormat="1" ht="15.65">
      <c r="A563" s="163"/>
      <c r="B563" s="153"/>
      <c r="C563" s="116"/>
      <c r="D563" s="116"/>
      <c r="E563" s="32"/>
      <c r="F563"/>
    </row>
    <row r="564" spans="1:6" s="33" customFormat="1" ht="15.65">
      <c r="A564" s="163"/>
      <c r="B564" s="153"/>
      <c r="C564" s="116"/>
      <c r="D564" s="116"/>
      <c r="E564" s="32"/>
      <c r="F564"/>
    </row>
    <row r="565" spans="1:6" s="33" customFormat="1" ht="15.65">
      <c r="A565" s="163"/>
      <c r="B565" s="153"/>
      <c r="C565" s="116"/>
      <c r="D565" s="116"/>
      <c r="E565" s="32"/>
      <c r="F565"/>
    </row>
    <row r="566" spans="1:6" s="33" customFormat="1" ht="15.65">
      <c r="A566" s="163"/>
      <c r="B566" s="153"/>
      <c r="C566" s="116"/>
      <c r="D566" s="116"/>
      <c r="E566" s="32"/>
      <c r="F566"/>
    </row>
    <row r="567" spans="1:6" s="33" customFormat="1" ht="15.65">
      <c r="A567" s="163"/>
      <c r="B567" s="153"/>
      <c r="C567" s="116"/>
      <c r="D567" s="116"/>
      <c r="E567" s="32"/>
      <c r="F567"/>
    </row>
    <row r="568" spans="1:6" s="33" customFormat="1" ht="15.65">
      <c r="A568" s="163"/>
      <c r="B568" s="153"/>
      <c r="C568" s="116"/>
      <c r="D568" s="116"/>
      <c r="E568" s="32"/>
      <c r="F568"/>
    </row>
    <row r="569" spans="1:6" s="33" customFormat="1" ht="15.65">
      <c r="A569" s="163"/>
      <c r="B569" s="153"/>
      <c r="C569" s="116"/>
      <c r="D569" s="116"/>
      <c r="E569" s="32"/>
      <c r="F569"/>
    </row>
    <row r="570" spans="1:6" s="33" customFormat="1" ht="15.65">
      <c r="A570" s="163"/>
      <c r="B570" s="153"/>
      <c r="C570" s="116"/>
      <c r="D570" s="116"/>
      <c r="E570" s="32"/>
      <c r="F570"/>
    </row>
    <row r="571" spans="1:6" s="33" customFormat="1" ht="15.65">
      <c r="A571" s="163"/>
      <c r="B571" s="153"/>
      <c r="C571" s="116"/>
      <c r="D571" s="116"/>
      <c r="E571" s="32"/>
      <c r="F571"/>
    </row>
    <row r="572" spans="1:6" s="33" customFormat="1" ht="15.65">
      <c r="A572" s="163"/>
      <c r="B572" s="153"/>
      <c r="C572" s="116"/>
      <c r="D572" s="116"/>
      <c r="E572" s="32"/>
      <c r="F572"/>
    </row>
    <row r="573" spans="1:6" s="33" customFormat="1" ht="15.65">
      <c r="A573" s="163"/>
      <c r="B573" s="153"/>
      <c r="C573" s="116"/>
      <c r="D573" s="116"/>
      <c r="E573" s="32"/>
      <c r="F573"/>
    </row>
    <row r="574" spans="1:6" s="33" customFormat="1" ht="15.65">
      <c r="A574" s="163"/>
      <c r="B574" s="153"/>
      <c r="C574" s="116"/>
      <c r="D574" s="116"/>
      <c r="E574" s="32"/>
      <c r="F574"/>
    </row>
    <row r="575" spans="1:6" s="33" customFormat="1" ht="15.65">
      <c r="A575" s="163"/>
      <c r="B575" s="153"/>
      <c r="C575" s="116"/>
      <c r="D575" s="116"/>
      <c r="E575" s="32"/>
      <c r="F575"/>
    </row>
    <row r="576" spans="1:6" s="33" customFormat="1" ht="15.65">
      <c r="A576" s="163"/>
      <c r="B576" s="153"/>
      <c r="C576" s="116"/>
      <c r="D576" s="116"/>
      <c r="E576" s="32"/>
      <c r="F576"/>
    </row>
    <row r="577" spans="1:6" s="33" customFormat="1" ht="15.65">
      <c r="A577" s="163"/>
      <c r="B577" s="153"/>
      <c r="C577" s="116"/>
      <c r="D577" s="116"/>
      <c r="E577" s="32"/>
      <c r="F577"/>
    </row>
    <row r="578" spans="1:6" s="33" customFormat="1" ht="15.65">
      <c r="A578" s="163"/>
      <c r="B578" s="153"/>
      <c r="C578" s="116"/>
      <c r="D578" s="116"/>
      <c r="E578" s="32"/>
      <c r="F578"/>
    </row>
    <row r="579" spans="1:6" s="33" customFormat="1" ht="15.65">
      <c r="A579" s="163"/>
      <c r="B579" s="153"/>
      <c r="C579" s="116"/>
      <c r="D579" s="116"/>
      <c r="E579" s="32"/>
      <c r="F579"/>
    </row>
    <row r="580" spans="1:6" s="33" customFormat="1" ht="15.65">
      <c r="A580" s="163"/>
      <c r="B580" s="153"/>
      <c r="C580" s="116"/>
      <c r="D580" s="116"/>
      <c r="E580" s="32"/>
      <c r="F580"/>
    </row>
    <row r="581" spans="1:6" s="33" customFormat="1" ht="15.65">
      <c r="A581" s="163"/>
      <c r="B581" s="153"/>
      <c r="C581" s="116"/>
      <c r="D581" s="116"/>
      <c r="E581" s="32"/>
      <c r="F581"/>
    </row>
    <row r="582" spans="1:6" s="33" customFormat="1" ht="15.65">
      <c r="A582" s="163"/>
      <c r="B582" s="153"/>
      <c r="C582" s="116"/>
      <c r="D582" s="116"/>
      <c r="E582" s="32"/>
      <c r="F582"/>
    </row>
    <row r="583" spans="1:6" s="33" customFormat="1" ht="15.65">
      <c r="A583" s="163"/>
      <c r="B583" s="153"/>
      <c r="C583" s="116"/>
      <c r="D583" s="116"/>
      <c r="E583" s="32"/>
      <c r="F583"/>
    </row>
    <row r="584" spans="1:6" s="33" customFormat="1" ht="15.65">
      <c r="A584" s="163"/>
      <c r="B584" s="153"/>
      <c r="C584" s="116"/>
      <c r="D584" s="116"/>
      <c r="E584" s="32"/>
      <c r="F584"/>
    </row>
    <row r="585" spans="1:6" s="33" customFormat="1" ht="15.65">
      <c r="A585" s="163"/>
      <c r="B585" s="153"/>
      <c r="C585" s="116"/>
      <c r="D585" s="116"/>
      <c r="E585" s="32"/>
      <c r="F585"/>
    </row>
    <row r="586" spans="1:6" s="33" customFormat="1" ht="15.65">
      <c r="A586" s="163"/>
      <c r="B586" s="153"/>
      <c r="C586" s="116"/>
      <c r="D586" s="116"/>
      <c r="E586" s="32"/>
      <c r="F586"/>
    </row>
    <row r="587" spans="1:6" s="33" customFormat="1" ht="15.65">
      <c r="A587" s="163"/>
      <c r="B587" s="153"/>
      <c r="C587" s="116"/>
      <c r="D587" s="116"/>
      <c r="E587" s="32"/>
      <c r="F587"/>
    </row>
    <row r="588" spans="1:6" s="33" customFormat="1" ht="15.65">
      <c r="A588" s="163"/>
      <c r="B588" s="153"/>
      <c r="C588" s="116"/>
      <c r="D588" s="116"/>
      <c r="E588" s="32"/>
      <c r="F588"/>
    </row>
    <row r="589" spans="1:6" s="33" customFormat="1" ht="15.65">
      <c r="A589" s="163"/>
      <c r="B589" s="153"/>
      <c r="C589" s="116"/>
      <c r="D589" s="116"/>
      <c r="E589" s="32"/>
      <c r="F589"/>
    </row>
    <row r="590" spans="1:6" s="33" customFormat="1" ht="15.65">
      <c r="A590" s="163"/>
      <c r="B590" s="153"/>
      <c r="C590" s="116"/>
      <c r="D590" s="116"/>
      <c r="E590" s="32"/>
      <c r="F590"/>
    </row>
    <row r="591" spans="1:6" s="33" customFormat="1" ht="15.65">
      <c r="A591" s="163"/>
      <c r="B591" s="153"/>
      <c r="C591" s="116"/>
      <c r="D591" s="116"/>
      <c r="E591" s="32"/>
      <c r="F591"/>
    </row>
    <row r="592" spans="1:6" s="33" customFormat="1" ht="15.65">
      <c r="A592" s="163"/>
      <c r="B592" s="153"/>
      <c r="C592" s="116"/>
      <c r="D592" s="116"/>
      <c r="E592" s="32"/>
      <c r="F592"/>
    </row>
    <row r="593" spans="1:6" s="33" customFormat="1" ht="15.65">
      <c r="A593" s="163"/>
      <c r="B593" s="153"/>
      <c r="C593" s="116"/>
      <c r="D593" s="116"/>
      <c r="E593" s="32"/>
      <c r="F593"/>
    </row>
    <row r="594" spans="1:6" s="33" customFormat="1" ht="15.65">
      <c r="A594" s="163"/>
      <c r="B594" s="153"/>
      <c r="C594" s="116"/>
      <c r="D594" s="116"/>
      <c r="E594" s="32"/>
      <c r="F594"/>
    </row>
    <row r="595" spans="1:6" s="33" customFormat="1" ht="15.65">
      <c r="A595" s="163"/>
      <c r="B595" s="153"/>
      <c r="C595" s="116"/>
      <c r="D595" s="116"/>
      <c r="E595" s="32"/>
      <c r="F595"/>
    </row>
    <row r="596" spans="1:6" s="33" customFormat="1" ht="15.65">
      <c r="A596" s="163"/>
      <c r="B596" s="153"/>
      <c r="C596" s="116"/>
      <c r="D596" s="116"/>
      <c r="E596" s="32"/>
      <c r="F596"/>
    </row>
    <row r="597" spans="1:6" s="33" customFormat="1" ht="15.65">
      <c r="A597" s="163"/>
      <c r="B597" s="153"/>
      <c r="C597" s="116"/>
      <c r="D597" s="116"/>
      <c r="E597" s="32"/>
      <c r="F597"/>
    </row>
    <row r="598" spans="1:6" s="33" customFormat="1" ht="15.65">
      <c r="A598" s="163"/>
      <c r="B598" s="153"/>
      <c r="C598" s="116"/>
      <c r="D598" s="116"/>
      <c r="E598" s="32"/>
      <c r="F598"/>
    </row>
    <row r="599" spans="1:6" s="33" customFormat="1" ht="15.65">
      <c r="A599" s="163"/>
      <c r="B599" s="153"/>
      <c r="C599" s="116"/>
      <c r="D599" s="116"/>
      <c r="E599" s="32"/>
      <c r="F599"/>
    </row>
    <row r="600" spans="1:6" s="33" customFormat="1" ht="15.65">
      <c r="A600" s="163"/>
      <c r="B600" s="153"/>
      <c r="C600" s="116"/>
      <c r="D600" s="116"/>
      <c r="E600" s="32"/>
      <c r="F600"/>
    </row>
    <row r="601" spans="1:6" s="33" customFormat="1" ht="15.65">
      <c r="A601" s="163"/>
      <c r="B601" s="153"/>
      <c r="C601" s="116"/>
      <c r="D601" s="116"/>
      <c r="E601" s="32"/>
      <c r="F601"/>
    </row>
    <row r="602" spans="1:6" s="33" customFormat="1" ht="15.65">
      <c r="A602" s="163"/>
      <c r="B602" s="153"/>
      <c r="C602" s="116"/>
      <c r="D602" s="116"/>
      <c r="E602" s="32"/>
      <c r="F602"/>
    </row>
    <row r="603" spans="1:6" s="33" customFormat="1" ht="15.65">
      <c r="A603" s="163"/>
      <c r="B603" s="153"/>
      <c r="C603" s="116"/>
      <c r="D603" s="116"/>
      <c r="E603" s="32"/>
      <c r="F603"/>
    </row>
    <row r="604" spans="1:6" s="33" customFormat="1" ht="15.65">
      <c r="A604" s="163"/>
      <c r="B604" s="153"/>
      <c r="C604" s="116"/>
      <c r="D604" s="116"/>
      <c r="E604" s="32"/>
      <c r="F604"/>
    </row>
    <row r="605" spans="1:6" s="33" customFormat="1" ht="15.65">
      <c r="A605" s="163"/>
      <c r="B605" s="153"/>
      <c r="C605" s="116"/>
      <c r="D605" s="116"/>
      <c r="E605" s="32"/>
      <c r="F605"/>
    </row>
    <row r="606" spans="1:6" s="33" customFormat="1" ht="15.65">
      <c r="A606" s="163"/>
      <c r="B606" s="153"/>
      <c r="C606" s="116"/>
      <c r="D606" s="116"/>
      <c r="E606" s="32"/>
      <c r="F606"/>
    </row>
    <row r="607" spans="1:6" s="33" customFormat="1" ht="15.65">
      <c r="A607" s="163"/>
      <c r="B607" s="153"/>
      <c r="C607" s="116"/>
      <c r="D607" s="116"/>
      <c r="E607" s="32"/>
      <c r="F607"/>
    </row>
    <row r="608" spans="1:6" s="33" customFormat="1" ht="15.65">
      <c r="A608" s="163"/>
      <c r="B608" s="153"/>
      <c r="C608" s="116"/>
      <c r="D608" s="116"/>
      <c r="E608" s="32"/>
      <c r="F608"/>
    </row>
    <row r="609" spans="1:6" s="33" customFormat="1" ht="15.65">
      <c r="A609" s="163"/>
      <c r="B609" s="153"/>
      <c r="C609" s="116"/>
      <c r="D609" s="116"/>
      <c r="E609" s="32"/>
      <c r="F609"/>
    </row>
    <row r="610" spans="1:6" s="33" customFormat="1" ht="15.65">
      <c r="A610" s="163"/>
      <c r="B610" s="153"/>
      <c r="C610" s="116"/>
      <c r="D610" s="116"/>
      <c r="E610" s="32"/>
      <c r="F610"/>
    </row>
    <row r="611" spans="1:6" s="33" customFormat="1" ht="15.65">
      <c r="A611" s="163"/>
      <c r="B611" s="153"/>
      <c r="C611" s="116"/>
      <c r="D611" s="116"/>
      <c r="E611" s="32"/>
      <c r="F611"/>
    </row>
    <row r="612" spans="1:6" s="33" customFormat="1" ht="15.65">
      <c r="A612" s="163"/>
      <c r="B612" s="153"/>
      <c r="C612" s="116"/>
      <c r="D612" s="116"/>
      <c r="E612" s="32"/>
      <c r="F612"/>
    </row>
    <row r="613" spans="1:6" s="33" customFormat="1" ht="15.65">
      <c r="A613" s="163"/>
      <c r="B613" s="153"/>
      <c r="C613" s="116"/>
      <c r="D613" s="116"/>
      <c r="E613" s="32"/>
      <c r="F613"/>
    </row>
    <row r="614" spans="1:6" s="33" customFormat="1" ht="15.65">
      <c r="A614" s="163"/>
      <c r="B614" s="153"/>
      <c r="C614" s="116"/>
      <c r="D614" s="116"/>
      <c r="E614" s="32"/>
      <c r="F614"/>
    </row>
    <row r="615" spans="1:6" s="33" customFormat="1" ht="15.65">
      <c r="A615" s="163"/>
      <c r="B615" s="153"/>
      <c r="C615" s="116"/>
      <c r="D615" s="116"/>
      <c r="E615" s="32"/>
      <c r="F615"/>
    </row>
    <row r="616" spans="1:6" s="33" customFormat="1" ht="15.65">
      <c r="A616" s="163"/>
      <c r="B616" s="153"/>
      <c r="C616" s="116"/>
      <c r="D616" s="116"/>
      <c r="E616" s="32"/>
      <c r="F616"/>
    </row>
    <row r="617" spans="1:6" s="33" customFormat="1" ht="15.65">
      <c r="A617" s="163"/>
      <c r="B617" s="153"/>
      <c r="C617" s="116"/>
      <c r="D617" s="116"/>
      <c r="E617" s="32"/>
      <c r="F617"/>
    </row>
    <row r="618" spans="1:6" s="33" customFormat="1" ht="15.65">
      <c r="A618" s="163"/>
      <c r="B618" s="153"/>
      <c r="C618" s="116"/>
      <c r="D618" s="116"/>
      <c r="E618" s="32"/>
      <c r="F618"/>
    </row>
    <row r="619" spans="1:6" s="33" customFormat="1" ht="15.65">
      <c r="A619" s="163"/>
      <c r="B619" s="153"/>
      <c r="C619" s="116"/>
      <c r="D619" s="116"/>
      <c r="E619" s="32"/>
      <c r="F619"/>
    </row>
    <row r="620" spans="1:6" s="33" customFormat="1" ht="15.65">
      <c r="A620" s="163"/>
      <c r="B620" s="153"/>
      <c r="C620" s="116"/>
      <c r="D620" s="116"/>
      <c r="E620" s="32"/>
      <c r="F620"/>
    </row>
    <row r="621" spans="1:6" s="33" customFormat="1" ht="15.65">
      <c r="A621" s="163"/>
      <c r="B621" s="153"/>
      <c r="C621" s="116"/>
      <c r="D621" s="116"/>
      <c r="E621" s="32"/>
      <c r="F621"/>
    </row>
    <row r="622" spans="1:6" s="33" customFormat="1" ht="15.65">
      <c r="A622" s="163"/>
      <c r="B622" s="153"/>
      <c r="C622" s="116"/>
      <c r="D622" s="116"/>
      <c r="E622" s="32"/>
      <c r="F622"/>
    </row>
    <row r="623" spans="1:6" s="33" customFormat="1" ht="15.65">
      <c r="A623" s="163"/>
      <c r="B623" s="153"/>
      <c r="C623" s="116"/>
      <c r="D623" s="116"/>
      <c r="E623" s="32"/>
      <c r="F623"/>
    </row>
    <row r="624" spans="1:6" s="33" customFormat="1" ht="15.65">
      <c r="A624" s="163"/>
      <c r="B624" s="153"/>
      <c r="C624" s="116"/>
      <c r="D624" s="116"/>
      <c r="E624" s="32"/>
      <c r="F624"/>
    </row>
    <row r="625" spans="1:6" s="33" customFormat="1" ht="15.65">
      <c r="A625" s="163"/>
      <c r="B625" s="153"/>
      <c r="C625" s="116"/>
      <c r="D625" s="116"/>
      <c r="E625" s="32"/>
      <c r="F625"/>
    </row>
    <row r="626" spans="1:6" s="33" customFormat="1" ht="15.65">
      <c r="A626" s="163"/>
      <c r="B626" s="153"/>
      <c r="C626" s="116"/>
      <c r="D626" s="116"/>
      <c r="E626" s="32"/>
      <c r="F626"/>
    </row>
    <row r="627" spans="1:6" s="33" customFormat="1" ht="15.65">
      <c r="A627" s="163"/>
      <c r="B627" s="153"/>
      <c r="C627" s="116"/>
      <c r="D627" s="116"/>
      <c r="E627" s="32"/>
      <c r="F627"/>
    </row>
    <row r="628" spans="1:6" s="33" customFormat="1" ht="15.65">
      <c r="A628" s="163"/>
      <c r="B628" s="153"/>
      <c r="C628" s="116"/>
      <c r="D628" s="116"/>
      <c r="E628" s="32"/>
      <c r="F628"/>
    </row>
    <row r="629" spans="1:6" s="33" customFormat="1" ht="15.65">
      <c r="A629" s="163"/>
      <c r="B629" s="153"/>
      <c r="C629" s="116"/>
      <c r="D629" s="116"/>
      <c r="E629" s="32"/>
      <c r="F629"/>
    </row>
    <row r="630" spans="1:6" s="33" customFormat="1" ht="15.65">
      <c r="A630" s="163"/>
      <c r="B630" s="153"/>
      <c r="C630" s="116"/>
      <c r="D630" s="116"/>
      <c r="E630" s="32"/>
      <c r="F630"/>
    </row>
    <row r="631" spans="1:6" s="33" customFormat="1" ht="15.65">
      <c r="A631" s="163"/>
      <c r="B631" s="153"/>
      <c r="C631" s="116"/>
      <c r="D631" s="116"/>
      <c r="E631" s="32"/>
      <c r="F631"/>
    </row>
    <row r="632" spans="1:6" s="33" customFormat="1" ht="15.65">
      <c r="A632" s="163"/>
      <c r="B632" s="153"/>
      <c r="C632" s="116"/>
      <c r="D632" s="116"/>
      <c r="E632" s="32"/>
      <c r="F632"/>
    </row>
    <row r="633" spans="1:6" s="33" customFormat="1" ht="15.65">
      <c r="A633" s="163"/>
      <c r="B633" s="153"/>
      <c r="C633" s="116"/>
      <c r="D633" s="116"/>
      <c r="E633" s="32"/>
      <c r="F633"/>
    </row>
    <row r="634" spans="1:6" s="33" customFormat="1" ht="15.65">
      <c r="A634" s="163"/>
      <c r="B634" s="153"/>
      <c r="C634" s="116"/>
      <c r="D634" s="116"/>
      <c r="E634" s="32"/>
      <c r="F634"/>
    </row>
    <row r="635" spans="1:6" s="33" customFormat="1" ht="15.65">
      <c r="A635" s="163"/>
      <c r="B635" s="153"/>
      <c r="C635" s="116"/>
      <c r="D635" s="116"/>
      <c r="E635" s="32"/>
      <c r="F635"/>
    </row>
    <row r="636" spans="1:6" s="33" customFormat="1" ht="15.65">
      <c r="A636" s="163"/>
      <c r="B636" s="153"/>
      <c r="C636" s="116"/>
      <c r="D636" s="116"/>
      <c r="E636" s="32"/>
      <c r="F636"/>
    </row>
    <row r="637" spans="1:6" s="33" customFormat="1" ht="15.65">
      <c r="A637" s="163"/>
      <c r="B637" s="153"/>
      <c r="C637" s="116"/>
      <c r="D637" s="116"/>
      <c r="E637" s="32"/>
      <c r="F637"/>
    </row>
    <row r="638" spans="1:6" s="33" customFormat="1" ht="15.65">
      <c r="A638" s="163"/>
      <c r="B638" s="153"/>
      <c r="C638" s="116"/>
      <c r="D638" s="116"/>
      <c r="E638" s="32"/>
      <c r="F638"/>
    </row>
    <row r="639" spans="1:6" s="33" customFormat="1" ht="15.65">
      <c r="A639" s="163"/>
      <c r="B639" s="153"/>
      <c r="C639" s="116"/>
      <c r="D639" s="116"/>
      <c r="E639" s="32"/>
      <c r="F639"/>
    </row>
    <row r="640" spans="1:6" s="33" customFormat="1" ht="15.65">
      <c r="A640" s="163"/>
      <c r="B640" s="153"/>
      <c r="C640" s="116"/>
      <c r="D640" s="116"/>
      <c r="E640" s="32"/>
      <c r="F640"/>
    </row>
    <row r="641" spans="1:6" s="33" customFormat="1" ht="15.65">
      <c r="A641" s="163"/>
      <c r="B641" s="153"/>
      <c r="C641" s="116"/>
      <c r="D641" s="116"/>
      <c r="E641" s="32"/>
      <c r="F641"/>
    </row>
    <row r="642" spans="1:6" s="33" customFormat="1" ht="15.65">
      <c r="A642" s="163"/>
      <c r="B642" s="153"/>
      <c r="C642" s="116"/>
      <c r="D642" s="116"/>
      <c r="E642" s="32"/>
      <c r="F642"/>
    </row>
    <row r="643" spans="1:6" s="33" customFormat="1" ht="15.65">
      <c r="A643" s="163"/>
      <c r="B643" s="153"/>
      <c r="C643" s="116"/>
      <c r="D643" s="116"/>
      <c r="E643" s="32"/>
      <c r="F643"/>
    </row>
    <row r="644" spans="1:6" s="33" customFormat="1" ht="15.65">
      <c r="A644" s="163"/>
      <c r="B644" s="153"/>
      <c r="C644" s="116"/>
      <c r="D644" s="116"/>
      <c r="E644" s="32"/>
      <c r="F644"/>
    </row>
    <row r="645" spans="1:6" s="33" customFormat="1" ht="15.65">
      <c r="A645" s="163"/>
      <c r="B645" s="153"/>
      <c r="C645" s="116"/>
      <c r="D645" s="116"/>
      <c r="E645" s="32"/>
      <c r="F645"/>
    </row>
    <row r="646" spans="1:6" s="33" customFormat="1" ht="15.65">
      <c r="A646" s="163"/>
      <c r="B646" s="153"/>
      <c r="C646" s="116"/>
      <c r="D646" s="116"/>
      <c r="E646" s="32"/>
      <c r="F646"/>
    </row>
    <row r="647" spans="1:6" s="33" customFormat="1" ht="15.65">
      <c r="A647" s="163"/>
      <c r="B647" s="153"/>
      <c r="C647" s="116"/>
      <c r="D647" s="116"/>
      <c r="E647" s="32"/>
      <c r="F647"/>
    </row>
    <row r="648" spans="1:6" s="33" customFormat="1" ht="15.65">
      <c r="A648" s="163"/>
      <c r="B648" s="153"/>
      <c r="C648" s="116"/>
      <c r="D648" s="116"/>
      <c r="E648" s="32"/>
      <c r="F648"/>
    </row>
    <row r="649" spans="1:6" s="33" customFormat="1" ht="15.65">
      <c r="A649" s="163"/>
      <c r="B649" s="153"/>
      <c r="C649" s="116"/>
      <c r="D649" s="116"/>
      <c r="E649" s="32"/>
      <c r="F649"/>
    </row>
    <row r="650" spans="1:6" s="33" customFormat="1" ht="15.65">
      <c r="A650" s="163"/>
      <c r="B650" s="153"/>
      <c r="C650" s="116"/>
      <c r="D650" s="116"/>
      <c r="E650" s="32"/>
      <c r="F650"/>
    </row>
    <row r="651" spans="1:6" s="33" customFormat="1" ht="15.65">
      <c r="A651" s="163"/>
      <c r="B651" s="153"/>
      <c r="C651" s="116"/>
      <c r="D651" s="116"/>
      <c r="E651" s="32"/>
      <c r="F651"/>
    </row>
    <row r="652" spans="1:6" s="33" customFormat="1" ht="15.65">
      <c r="A652" s="163"/>
      <c r="B652" s="153"/>
      <c r="C652" s="116"/>
      <c r="D652" s="116"/>
      <c r="E652" s="32"/>
      <c r="F652"/>
    </row>
    <row r="653" spans="1:6" s="33" customFormat="1" ht="15.65">
      <c r="A653" s="163"/>
      <c r="B653" s="153"/>
      <c r="C653" s="116"/>
      <c r="D653" s="116"/>
      <c r="E653" s="32"/>
      <c r="F653"/>
    </row>
    <row r="654" spans="1:6" s="33" customFormat="1" ht="15.65">
      <c r="A654" s="163"/>
      <c r="B654" s="153"/>
      <c r="C654" s="116"/>
      <c r="D654" s="116"/>
      <c r="E654" s="32"/>
      <c r="F654"/>
    </row>
    <row r="655" spans="1:6" s="33" customFormat="1" ht="15.65">
      <c r="A655" s="163"/>
      <c r="B655" s="153"/>
      <c r="C655" s="116"/>
      <c r="D655" s="116"/>
      <c r="E655" s="32"/>
      <c r="F655"/>
    </row>
    <row r="656" spans="1:6" s="33" customFormat="1" ht="15.65">
      <c r="A656" s="163"/>
      <c r="B656" s="153"/>
      <c r="C656" s="116"/>
      <c r="D656" s="116"/>
      <c r="E656" s="32"/>
      <c r="F656"/>
    </row>
    <row r="657" spans="1:6" s="33" customFormat="1" ht="15.65">
      <c r="A657" s="163"/>
      <c r="B657" s="153"/>
      <c r="C657" s="116"/>
      <c r="D657" s="116"/>
      <c r="E657" s="32"/>
      <c r="F657"/>
    </row>
    <row r="658" spans="1:6" s="33" customFormat="1" ht="15.65">
      <c r="A658" s="163"/>
      <c r="B658" s="153"/>
      <c r="C658" s="116"/>
      <c r="D658" s="116"/>
      <c r="E658" s="32"/>
      <c r="F658"/>
    </row>
    <row r="659" spans="1:6" s="33" customFormat="1" ht="15.65">
      <c r="A659" s="163"/>
      <c r="B659" s="153"/>
      <c r="C659" s="116"/>
      <c r="D659" s="116"/>
      <c r="E659" s="32"/>
      <c r="F659"/>
    </row>
    <row r="660" spans="1:6" s="33" customFormat="1" ht="15.65">
      <c r="A660" s="163"/>
      <c r="B660" s="153"/>
      <c r="C660" s="116"/>
      <c r="D660" s="116"/>
      <c r="E660" s="32"/>
      <c r="F660"/>
    </row>
    <row r="661" spans="1:6" s="33" customFormat="1" ht="15.65">
      <c r="A661" s="163"/>
      <c r="B661" s="153"/>
      <c r="C661" s="116"/>
      <c r="D661" s="116"/>
      <c r="E661" s="32"/>
      <c r="F661"/>
    </row>
    <row r="662" spans="1:6" s="33" customFormat="1" ht="15.65">
      <c r="A662" s="163"/>
      <c r="B662" s="153"/>
      <c r="C662" s="116"/>
      <c r="D662" s="116"/>
      <c r="E662" s="32"/>
      <c r="F662"/>
    </row>
    <row r="663" spans="1:6" s="33" customFormat="1" ht="15.65">
      <c r="A663" s="163"/>
      <c r="B663" s="153"/>
      <c r="C663" s="116"/>
      <c r="D663" s="116"/>
      <c r="E663" s="32"/>
      <c r="F663"/>
    </row>
    <row r="664" spans="1:6" s="33" customFormat="1" ht="15.65">
      <c r="A664" s="163"/>
      <c r="B664" s="153"/>
      <c r="C664" s="116"/>
      <c r="D664" s="116"/>
      <c r="E664" s="32"/>
      <c r="F664"/>
    </row>
    <row r="665" spans="1:6" s="33" customFormat="1" ht="15.65">
      <c r="A665" s="163"/>
      <c r="B665" s="153"/>
      <c r="C665" s="116"/>
      <c r="D665" s="116"/>
      <c r="E665" s="32"/>
      <c r="F665"/>
    </row>
    <row r="666" spans="1:6" s="33" customFormat="1" ht="15.65">
      <c r="A666" s="163"/>
      <c r="B666" s="153"/>
      <c r="C666" s="116"/>
      <c r="D666" s="116"/>
      <c r="E666" s="32"/>
      <c r="F666"/>
    </row>
    <row r="667" spans="1:6" s="33" customFormat="1" ht="15.65">
      <c r="A667" s="163"/>
      <c r="B667" s="153"/>
      <c r="C667" s="116"/>
      <c r="D667" s="116"/>
      <c r="E667" s="32"/>
      <c r="F667"/>
    </row>
    <row r="668" spans="1:6" s="33" customFormat="1" ht="15.65">
      <c r="A668" s="163"/>
      <c r="B668" s="153"/>
      <c r="C668" s="116"/>
      <c r="D668" s="116"/>
      <c r="E668" s="32"/>
      <c r="F668"/>
    </row>
    <row r="669" spans="1:6" s="33" customFormat="1" ht="15.65">
      <c r="A669" s="163"/>
      <c r="B669" s="153"/>
      <c r="C669" s="116"/>
      <c r="D669" s="116"/>
      <c r="E669" s="32"/>
      <c r="F669"/>
    </row>
    <row r="670" spans="1:6" s="33" customFormat="1" ht="15.65">
      <c r="A670" s="163"/>
      <c r="B670" s="153"/>
      <c r="C670" s="116"/>
      <c r="D670" s="116"/>
      <c r="E670" s="32"/>
      <c r="F670"/>
    </row>
    <row r="671" spans="1:6" s="33" customFormat="1" ht="15.65">
      <c r="A671" s="163"/>
      <c r="B671" s="153"/>
      <c r="C671" s="116"/>
      <c r="D671" s="116"/>
      <c r="E671" s="32"/>
      <c r="F671"/>
    </row>
    <row r="672" spans="1:6" s="33" customFormat="1" ht="15.65">
      <c r="A672" s="163"/>
      <c r="B672" s="153"/>
      <c r="C672" s="116"/>
      <c r="D672" s="116"/>
      <c r="E672" s="32"/>
      <c r="F672"/>
    </row>
    <row r="673" spans="1:6" s="33" customFormat="1" ht="15.65">
      <c r="A673" s="163"/>
      <c r="B673" s="153"/>
      <c r="C673" s="116"/>
      <c r="D673" s="116"/>
      <c r="E673" s="32"/>
      <c r="F673"/>
    </row>
    <row r="674" spans="1:6" s="33" customFormat="1" ht="15.65">
      <c r="A674" s="163"/>
      <c r="B674" s="153"/>
      <c r="C674" s="116"/>
      <c r="D674" s="116"/>
      <c r="E674" s="32"/>
      <c r="F674"/>
    </row>
    <row r="675" spans="1:6" s="33" customFormat="1" ht="15.65">
      <c r="A675" s="163"/>
      <c r="B675" s="153"/>
      <c r="C675" s="116"/>
      <c r="D675" s="116"/>
      <c r="E675" s="32"/>
      <c r="F675"/>
    </row>
    <row r="676" spans="1:6" s="33" customFormat="1" ht="15.65">
      <c r="A676" s="163"/>
      <c r="B676" s="153"/>
      <c r="C676" s="116"/>
      <c r="D676" s="116"/>
      <c r="E676" s="32"/>
      <c r="F676"/>
    </row>
    <row r="677" spans="1:6" s="33" customFormat="1" ht="15.65">
      <c r="A677" s="163"/>
      <c r="B677" s="153"/>
      <c r="C677" s="116"/>
      <c r="D677" s="116"/>
      <c r="E677" s="32"/>
      <c r="F677"/>
    </row>
    <row r="678" spans="1:6" s="33" customFormat="1" ht="15.65">
      <c r="A678" s="163"/>
      <c r="B678" s="153"/>
      <c r="C678" s="116"/>
      <c r="D678" s="116"/>
      <c r="E678" s="32"/>
      <c r="F678"/>
    </row>
    <row r="679" spans="1:6" s="33" customFormat="1" ht="15.65">
      <c r="A679" s="163"/>
      <c r="B679" s="153"/>
      <c r="C679" s="116"/>
      <c r="D679" s="116"/>
      <c r="E679" s="32"/>
      <c r="F679"/>
    </row>
    <row r="680" spans="1:6" s="33" customFormat="1" ht="15.65">
      <c r="A680" s="163"/>
      <c r="B680" s="153"/>
      <c r="C680" s="116"/>
      <c r="D680" s="116"/>
      <c r="E680" s="32"/>
      <c r="F680"/>
    </row>
    <row r="681" spans="1:6" s="33" customFormat="1" ht="15.65">
      <c r="A681" s="163"/>
      <c r="B681" s="153"/>
      <c r="C681" s="116"/>
      <c r="D681" s="116"/>
      <c r="E681" s="32"/>
      <c r="F681"/>
    </row>
    <row r="682" spans="1:6" s="33" customFormat="1" ht="15.65">
      <c r="A682" s="163"/>
      <c r="B682" s="153"/>
      <c r="C682" s="116"/>
      <c r="D682" s="116"/>
      <c r="E682" s="32"/>
      <c r="F682"/>
    </row>
    <row r="683" spans="1:6" s="33" customFormat="1" ht="15.65">
      <c r="A683" s="163"/>
      <c r="B683" s="153"/>
      <c r="C683" s="116"/>
      <c r="D683" s="116"/>
      <c r="E683" s="32"/>
      <c r="F683"/>
    </row>
    <row r="684" spans="1:6" s="33" customFormat="1" ht="15.65">
      <c r="A684" s="163"/>
      <c r="B684" s="153"/>
      <c r="C684" s="116"/>
      <c r="D684" s="116"/>
      <c r="E684" s="32"/>
      <c r="F684"/>
    </row>
    <row r="685" spans="1:6" s="33" customFormat="1" ht="15.65">
      <c r="A685" s="163"/>
      <c r="B685" s="153"/>
      <c r="C685" s="116"/>
      <c r="D685" s="116"/>
      <c r="E685" s="32"/>
      <c r="F685"/>
    </row>
    <row r="686" spans="1:6" s="33" customFormat="1" ht="15.65">
      <c r="A686" s="163"/>
      <c r="B686" s="153"/>
      <c r="C686" s="116"/>
      <c r="D686" s="116"/>
      <c r="E686" s="32"/>
      <c r="F686"/>
    </row>
    <row r="687" spans="1:6" s="33" customFormat="1" ht="15.65">
      <c r="A687" s="163"/>
      <c r="B687" s="153"/>
      <c r="C687" s="116"/>
      <c r="D687" s="116"/>
      <c r="E687" s="32"/>
      <c r="F687"/>
    </row>
    <row r="688" spans="1:6" s="33" customFormat="1" ht="15.65">
      <c r="A688" s="163"/>
      <c r="B688" s="153"/>
      <c r="C688" s="116"/>
      <c r="D688" s="116"/>
      <c r="E688" s="32"/>
      <c r="F688"/>
    </row>
    <row r="689" spans="1:6" s="33" customFormat="1" ht="15.65">
      <c r="A689" s="163"/>
      <c r="B689" s="153"/>
      <c r="C689" s="116"/>
      <c r="D689" s="116"/>
      <c r="E689" s="32"/>
      <c r="F689"/>
    </row>
    <row r="690" spans="1:6" s="33" customFormat="1" ht="15.65">
      <c r="A690" s="163"/>
      <c r="B690" s="153"/>
      <c r="C690" s="116"/>
      <c r="D690" s="116"/>
      <c r="E690" s="32"/>
      <c r="F690"/>
    </row>
    <row r="691" spans="1:6" s="33" customFormat="1" ht="15.65">
      <c r="A691" s="163"/>
      <c r="B691" s="153"/>
      <c r="C691" s="116"/>
      <c r="D691" s="116"/>
      <c r="E691" s="32"/>
      <c r="F691"/>
    </row>
    <row r="692" spans="1:6" s="33" customFormat="1" ht="15.65">
      <c r="A692" s="163"/>
      <c r="B692" s="153"/>
      <c r="C692" s="116"/>
      <c r="D692" s="116"/>
      <c r="E692" s="32"/>
      <c r="F692"/>
    </row>
    <row r="693" spans="1:6" s="33" customFormat="1" ht="15.65">
      <c r="A693" s="163"/>
      <c r="B693" s="153"/>
      <c r="C693" s="116"/>
      <c r="D693" s="116"/>
      <c r="E693" s="32"/>
      <c r="F693"/>
    </row>
    <row r="694" spans="1:6" s="33" customFormat="1" ht="15.65">
      <c r="A694" s="163"/>
      <c r="B694" s="153"/>
      <c r="C694" s="116"/>
      <c r="D694" s="116"/>
      <c r="E694" s="32"/>
      <c r="F694"/>
    </row>
    <row r="695" spans="1:6" s="33" customFormat="1" ht="15.65">
      <c r="A695" s="163"/>
      <c r="B695" s="153"/>
      <c r="C695" s="116"/>
      <c r="D695" s="116"/>
      <c r="E695" s="32"/>
      <c r="F695"/>
    </row>
    <row r="696" spans="1:6" s="33" customFormat="1" ht="15.65">
      <c r="A696" s="163"/>
      <c r="B696" s="153"/>
      <c r="C696" s="116"/>
      <c r="D696" s="116"/>
      <c r="E696" s="32"/>
      <c r="F696"/>
    </row>
    <row r="697" spans="1:6" s="33" customFormat="1" ht="15.65">
      <c r="A697" s="163"/>
      <c r="B697" s="153"/>
      <c r="C697" s="116"/>
      <c r="D697" s="116"/>
      <c r="E697" s="32"/>
      <c r="F697"/>
    </row>
    <row r="698" spans="1:6" s="33" customFormat="1" ht="15.65">
      <c r="A698" s="163"/>
      <c r="B698" s="153"/>
      <c r="C698" s="116"/>
      <c r="D698" s="116"/>
      <c r="E698" s="32"/>
      <c r="F698"/>
    </row>
    <row r="699" spans="1:6" s="33" customFormat="1" ht="15.65">
      <c r="A699" s="163"/>
      <c r="B699" s="153"/>
      <c r="C699" s="116"/>
      <c r="D699" s="116"/>
      <c r="E699" s="32"/>
      <c r="F699"/>
    </row>
    <row r="700" spans="1:6" s="33" customFormat="1" ht="15.65">
      <c r="A700" s="163"/>
      <c r="B700" s="153"/>
      <c r="C700" s="116"/>
      <c r="D700" s="116"/>
      <c r="E700" s="32"/>
      <c r="F700"/>
    </row>
    <row r="701" spans="1:6" s="33" customFormat="1" ht="15.65">
      <c r="A701" s="163"/>
      <c r="B701" s="153"/>
      <c r="C701" s="116"/>
      <c r="D701" s="116"/>
      <c r="E701" s="32"/>
      <c r="F701"/>
    </row>
    <row r="702" spans="1:6" s="33" customFormat="1" ht="15.65">
      <c r="A702" s="163"/>
      <c r="B702" s="153"/>
      <c r="C702" s="116"/>
      <c r="D702" s="116"/>
      <c r="E702" s="32"/>
      <c r="F702"/>
    </row>
    <row r="703" spans="1:6" s="33" customFormat="1" ht="15.65">
      <c r="A703" s="163"/>
      <c r="B703" s="153"/>
      <c r="C703" s="116"/>
      <c r="D703" s="116"/>
      <c r="E703" s="32"/>
      <c r="F703"/>
    </row>
    <row r="704" spans="1:6" s="33" customFormat="1" ht="15.65">
      <c r="A704" s="163"/>
      <c r="B704" s="153"/>
      <c r="C704" s="116"/>
      <c r="D704" s="116"/>
      <c r="E704" s="32"/>
      <c r="F704"/>
    </row>
    <row r="705" spans="1:6" s="33" customFormat="1" ht="15.65">
      <c r="A705" s="163"/>
      <c r="B705" s="153"/>
      <c r="C705" s="116"/>
      <c r="D705" s="116"/>
      <c r="E705" s="32"/>
      <c r="F705"/>
    </row>
    <row r="706" spans="1:6" s="33" customFormat="1" ht="15.65">
      <c r="A706" s="163"/>
      <c r="B706" s="153"/>
      <c r="C706" s="116"/>
      <c r="D706" s="116"/>
      <c r="E706" s="32"/>
      <c r="F706"/>
    </row>
    <row r="707" spans="1:6" s="33" customFormat="1" ht="15.65">
      <c r="A707" s="163"/>
      <c r="B707" s="153"/>
      <c r="C707" s="116"/>
      <c r="D707" s="116"/>
      <c r="E707" s="32"/>
      <c r="F707"/>
    </row>
    <row r="708" spans="1:6" s="33" customFormat="1" ht="15.65">
      <c r="A708" s="163"/>
      <c r="B708" s="153"/>
      <c r="C708" s="116"/>
      <c r="D708" s="116"/>
      <c r="E708" s="32"/>
      <c r="F708"/>
    </row>
    <row r="709" spans="1:6" s="33" customFormat="1" ht="15.65">
      <c r="A709" s="163"/>
      <c r="B709" s="153"/>
      <c r="C709" s="116"/>
      <c r="D709" s="116"/>
      <c r="E709" s="32"/>
      <c r="F709"/>
    </row>
    <row r="710" spans="1:6" s="33" customFormat="1" ht="15.65">
      <c r="A710" s="163"/>
      <c r="B710" s="153"/>
      <c r="C710" s="116"/>
      <c r="D710" s="116"/>
      <c r="E710" s="32"/>
      <c r="F710"/>
    </row>
    <row r="711" spans="1:6" s="33" customFormat="1" ht="15.65">
      <c r="A711" s="163"/>
      <c r="B711" s="153"/>
      <c r="C711" s="116"/>
      <c r="D711" s="116"/>
      <c r="E711" s="32"/>
      <c r="F711"/>
    </row>
    <row r="712" spans="1:6" s="33" customFormat="1" ht="15.65">
      <c r="A712" s="163"/>
      <c r="B712" s="153"/>
      <c r="C712" s="116"/>
      <c r="D712" s="116"/>
      <c r="E712" s="32"/>
      <c r="F712"/>
    </row>
    <row r="713" spans="1:6" s="33" customFormat="1" ht="15.65">
      <c r="A713" s="163"/>
      <c r="B713" s="153"/>
      <c r="C713" s="116"/>
      <c r="D713" s="116"/>
      <c r="E713" s="32"/>
      <c r="F713"/>
    </row>
    <row r="714" spans="1:6" s="33" customFormat="1" ht="15.65">
      <c r="A714" s="163"/>
      <c r="B714" s="153"/>
      <c r="C714" s="116"/>
      <c r="D714" s="116"/>
      <c r="E714" s="32"/>
      <c r="F714"/>
    </row>
    <row r="715" spans="1:6" s="33" customFormat="1" ht="15.65">
      <c r="A715" s="163"/>
      <c r="B715" s="153"/>
      <c r="C715" s="116"/>
      <c r="D715" s="116"/>
      <c r="E715" s="32"/>
      <c r="F715"/>
    </row>
    <row r="716" spans="1:6" s="33" customFormat="1" ht="15.65">
      <c r="A716" s="163"/>
      <c r="B716" s="153"/>
      <c r="C716" s="116"/>
      <c r="D716" s="116"/>
      <c r="E716" s="32"/>
      <c r="F716"/>
    </row>
    <row r="717" spans="1:6" s="33" customFormat="1" ht="15.65">
      <c r="A717" s="163"/>
      <c r="B717" s="153"/>
      <c r="C717" s="116"/>
      <c r="D717" s="116"/>
      <c r="E717" s="32"/>
      <c r="F717"/>
    </row>
    <row r="718" spans="1:6" s="33" customFormat="1" ht="15.65">
      <c r="A718" s="163"/>
      <c r="B718" s="153"/>
      <c r="C718" s="116"/>
      <c r="D718" s="116"/>
      <c r="E718" s="32"/>
      <c r="F718"/>
    </row>
    <row r="719" spans="1:6" s="33" customFormat="1" ht="15.65">
      <c r="A719" s="163"/>
      <c r="B719" s="153"/>
      <c r="C719" s="116"/>
      <c r="D719" s="116"/>
      <c r="E719" s="32"/>
      <c r="F719"/>
    </row>
    <row r="720" spans="1:6" s="33" customFormat="1" ht="15.65">
      <c r="A720" s="163"/>
      <c r="B720" s="153"/>
      <c r="C720" s="116"/>
      <c r="D720" s="116"/>
      <c r="E720" s="32"/>
      <c r="F720"/>
    </row>
    <row r="721" spans="1:6" s="33" customFormat="1" ht="15.65">
      <c r="A721" s="163"/>
      <c r="B721" s="153"/>
      <c r="C721" s="116"/>
      <c r="D721" s="116"/>
      <c r="E721" s="32"/>
      <c r="F721"/>
    </row>
    <row r="722" spans="1:6" s="33" customFormat="1" ht="15.65">
      <c r="A722" s="163"/>
      <c r="B722" s="153"/>
      <c r="C722" s="116"/>
      <c r="D722" s="116"/>
      <c r="E722" s="32"/>
      <c r="F722"/>
    </row>
    <row r="723" spans="1:6" s="33" customFormat="1" ht="15.65">
      <c r="A723" s="163"/>
      <c r="B723" s="153"/>
      <c r="C723" s="116"/>
      <c r="D723" s="116"/>
      <c r="E723" s="32"/>
      <c r="F723"/>
    </row>
    <row r="724" spans="1:6" s="33" customFormat="1" ht="15.65">
      <c r="A724" s="163"/>
      <c r="B724" s="153"/>
      <c r="C724" s="116"/>
      <c r="D724" s="116"/>
      <c r="E724" s="32"/>
      <c r="F724"/>
    </row>
    <row r="725" spans="1:6" s="33" customFormat="1" ht="15.65">
      <c r="A725" s="163"/>
      <c r="B725" s="153"/>
      <c r="C725" s="116"/>
      <c r="D725" s="116"/>
      <c r="E725" s="32"/>
      <c r="F725"/>
    </row>
    <row r="726" spans="1:6" s="33" customFormat="1" ht="15.65">
      <c r="A726" s="163"/>
      <c r="B726" s="153"/>
      <c r="C726" s="116"/>
      <c r="D726" s="116"/>
      <c r="E726" s="32"/>
      <c r="F726"/>
    </row>
    <row r="727" spans="1:6" s="33" customFormat="1" ht="15.65">
      <c r="A727" s="163"/>
      <c r="B727" s="153"/>
      <c r="C727" s="116"/>
      <c r="D727" s="116"/>
      <c r="E727" s="32"/>
      <c r="F727"/>
    </row>
    <row r="728" spans="1:6" s="33" customFormat="1" ht="15.65">
      <c r="A728" s="163"/>
      <c r="B728" s="153"/>
      <c r="C728" s="116"/>
      <c r="D728" s="116"/>
      <c r="E728" s="32"/>
      <c r="F728"/>
    </row>
    <row r="729" spans="1:6" s="33" customFormat="1" ht="15.65">
      <c r="A729" s="163"/>
      <c r="B729" s="153"/>
      <c r="C729" s="116"/>
      <c r="D729" s="116"/>
      <c r="E729" s="32"/>
      <c r="F729"/>
    </row>
    <row r="730" spans="1:6" s="33" customFormat="1" ht="15.65">
      <c r="A730" s="163"/>
      <c r="B730" s="153"/>
      <c r="C730" s="116"/>
      <c r="D730" s="116"/>
      <c r="E730" s="32"/>
      <c r="F730"/>
    </row>
    <row r="731" spans="1:6" s="33" customFormat="1" ht="15.65">
      <c r="A731" s="163"/>
      <c r="B731" s="153"/>
      <c r="C731" s="116"/>
      <c r="D731" s="116"/>
      <c r="E731" s="32"/>
      <c r="F731"/>
    </row>
    <row r="732" spans="1:6" s="33" customFormat="1" ht="15.65">
      <c r="A732" s="163"/>
      <c r="B732" s="153"/>
      <c r="C732" s="116"/>
      <c r="D732" s="116"/>
      <c r="E732" s="32"/>
      <c r="F732"/>
    </row>
    <row r="733" spans="1:6" s="33" customFormat="1" ht="15.65">
      <c r="A733" s="163"/>
      <c r="B733" s="153"/>
      <c r="C733" s="116"/>
      <c r="D733" s="116"/>
      <c r="E733" s="32"/>
      <c r="F733"/>
    </row>
    <row r="734" spans="1:6" s="33" customFormat="1" ht="15.65">
      <c r="A734" s="163"/>
      <c r="B734" s="153"/>
      <c r="C734" s="116"/>
      <c r="D734" s="116"/>
      <c r="E734" s="32"/>
      <c r="F734"/>
    </row>
    <row r="735" spans="1:6" s="33" customFormat="1" ht="15.65">
      <c r="A735" s="163"/>
      <c r="B735" s="153"/>
      <c r="C735" s="116"/>
      <c r="D735" s="116"/>
      <c r="E735" s="32"/>
      <c r="F735"/>
    </row>
    <row r="736" spans="1:6" s="33" customFormat="1" ht="15.65">
      <c r="A736" s="163"/>
      <c r="B736" s="153"/>
      <c r="C736" s="116"/>
      <c r="D736" s="116"/>
      <c r="E736" s="32"/>
      <c r="F736"/>
    </row>
    <row r="737" spans="1:6" s="33" customFormat="1" ht="15.65">
      <c r="A737" s="163"/>
      <c r="B737" s="153"/>
      <c r="C737" s="116"/>
      <c r="D737" s="116"/>
      <c r="E737" s="32"/>
      <c r="F737"/>
    </row>
    <row r="738" spans="1:6" s="33" customFormat="1" ht="15.65">
      <c r="A738" s="163"/>
      <c r="B738" s="153"/>
      <c r="C738" s="116"/>
      <c r="D738" s="116"/>
      <c r="E738" s="32"/>
      <c r="F738"/>
    </row>
    <row r="739" spans="1:6" s="33" customFormat="1" ht="15.65">
      <c r="A739" s="163"/>
      <c r="B739" s="153"/>
      <c r="C739" s="116"/>
      <c r="D739" s="116"/>
      <c r="E739" s="32"/>
      <c r="F739"/>
    </row>
    <row r="740" spans="1:6" s="33" customFormat="1" ht="15.65">
      <c r="A740" s="163"/>
      <c r="B740" s="153"/>
      <c r="C740" s="116"/>
      <c r="D740" s="116"/>
      <c r="E740" s="32"/>
      <c r="F740"/>
    </row>
    <row r="741" spans="1:6" s="33" customFormat="1" ht="15.65">
      <c r="A741" s="163"/>
      <c r="B741" s="153"/>
      <c r="C741" s="116"/>
      <c r="D741" s="116"/>
      <c r="E741" s="32"/>
      <c r="F741"/>
    </row>
    <row r="742" spans="1:6" s="33" customFormat="1" ht="15.65">
      <c r="A742" s="163"/>
      <c r="B742" s="153"/>
      <c r="C742" s="116"/>
      <c r="D742" s="116"/>
      <c r="E742" s="32"/>
      <c r="F742"/>
    </row>
    <row r="743" spans="1:6" s="33" customFormat="1" ht="15.65">
      <c r="A743" s="163"/>
      <c r="B743" s="153"/>
      <c r="C743" s="116"/>
      <c r="D743" s="116"/>
      <c r="E743" s="32"/>
      <c r="F743"/>
    </row>
    <row r="744" spans="1:6" s="33" customFormat="1" ht="15.65">
      <c r="A744" s="163"/>
      <c r="B744" s="153"/>
      <c r="C744" s="116"/>
      <c r="D744" s="116"/>
      <c r="E744" s="32"/>
      <c r="F744"/>
    </row>
    <row r="745" spans="1:6" s="33" customFormat="1" ht="15.65">
      <c r="A745" s="163"/>
      <c r="B745" s="153"/>
      <c r="C745" s="116"/>
      <c r="D745" s="116"/>
      <c r="E745" s="32"/>
      <c r="F745"/>
    </row>
    <row r="746" spans="1:6" s="33" customFormat="1" ht="15.65">
      <c r="A746" s="163"/>
      <c r="B746" s="153"/>
      <c r="C746" s="116"/>
      <c r="D746" s="116"/>
      <c r="E746" s="32"/>
      <c r="F746"/>
    </row>
    <row r="747" spans="1:6" s="33" customFormat="1" ht="15.65">
      <c r="A747" s="163"/>
      <c r="B747" s="153"/>
      <c r="C747" s="116"/>
      <c r="D747" s="116"/>
      <c r="E747" s="32"/>
      <c r="F747"/>
    </row>
    <row r="748" spans="1:6" s="33" customFormat="1" ht="15.65">
      <c r="A748" s="163"/>
      <c r="B748" s="153"/>
      <c r="C748" s="116"/>
      <c r="D748" s="116"/>
      <c r="E748" s="32"/>
      <c r="F748"/>
    </row>
    <row r="749" spans="1:6" s="33" customFormat="1" ht="15.65">
      <c r="A749" s="163"/>
      <c r="B749" s="153"/>
      <c r="C749" s="116"/>
      <c r="D749" s="116"/>
      <c r="E749" s="32"/>
      <c r="F749"/>
    </row>
    <row r="750" spans="1:6" s="33" customFormat="1" ht="15.65">
      <c r="A750" s="163"/>
      <c r="B750" s="153"/>
      <c r="C750" s="116"/>
      <c r="D750" s="116"/>
      <c r="E750" s="32"/>
      <c r="F750"/>
    </row>
    <row r="751" spans="1:6" s="33" customFormat="1" ht="15.65">
      <c r="A751" s="163"/>
      <c r="B751" s="153"/>
      <c r="C751" s="116"/>
      <c r="D751" s="116"/>
      <c r="E751" s="32"/>
      <c r="F751"/>
    </row>
    <row r="752" spans="1:6" s="33" customFormat="1" ht="15.65">
      <c r="A752" s="163"/>
      <c r="B752" s="153"/>
      <c r="C752" s="116"/>
      <c r="D752" s="116"/>
      <c r="E752" s="32"/>
      <c r="F752"/>
    </row>
    <row r="753" spans="1:6" s="33" customFormat="1" ht="15.65">
      <c r="A753" s="163"/>
      <c r="B753" s="153"/>
      <c r="C753" s="116"/>
      <c r="D753" s="116"/>
      <c r="E753" s="32"/>
      <c r="F753"/>
    </row>
    <row r="754" spans="1:6" s="33" customFormat="1" ht="15.65">
      <c r="A754" s="163"/>
      <c r="B754" s="153"/>
      <c r="C754" s="116"/>
      <c r="D754" s="116"/>
      <c r="E754" s="32"/>
      <c r="F754"/>
    </row>
    <row r="755" spans="1:6" s="33" customFormat="1" ht="15.65">
      <c r="A755" s="163"/>
      <c r="B755" s="153"/>
      <c r="C755" s="116"/>
      <c r="D755" s="116"/>
      <c r="E755" s="32"/>
      <c r="F755"/>
    </row>
    <row r="756" spans="1:6" s="33" customFormat="1" ht="15.65">
      <c r="A756" s="163"/>
      <c r="B756" s="153"/>
      <c r="C756" s="116"/>
      <c r="D756" s="116"/>
      <c r="E756" s="32"/>
      <c r="F756"/>
    </row>
    <row r="757" spans="1:6" s="33" customFormat="1" ht="15.65">
      <c r="A757" s="163"/>
      <c r="B757" s="153"/>
      <c r="C757" s="116"/>
      <c r="D757" s="116"/>
      <c r="E757" s="32"/>
      <c r="F757"/>
    </row>
    <row r="758" spans="1:6" s="33" customFormat="1" ht="15.65">
      <c r="A758" s="163"/>
      <c r="B758" s="153"/>
      <c r="C758" s="116"/>
      <c r="D758" s="116"/>
      <c r="E758" s="32"/>
      <c r="F758"/>
    </row>
    <row r="759" spans="1:6" s="33" customFormat="1" ht="15.65">
      <c r="A759" s="163"/>
      <c r="B759" s="153"/>
      <c r="C759" s="116"/>
      <c r="D759" s="116"/>
      <c r="E759" s="32"/>
      <c r="F759"/>
    </row>
    <row r="760" spans="1:6" s="33" customFormat="1" ht="15.65">
      <c r="A760" s="163"/>
      <c r="B760" s="153"/>
      <c r="C760" s="116"/>
      <c r="D760" s="116"/>
      <c r="E760" s="32"/>
      <c r="F760"/>
    </row>
    <row r="761" spans="1:6" s="33" customFormat="1" ht="15.65">
      <c r="A761" s="163"/>
      <c r="B761" s="153"/>
      <c r="C761" s="116"/>
      <c r="D761" s="116"/>
      <c r="E761" s="32"/>
      <c r="F761"/>
    </row>
    <row r="762" spans="1:6" s="33" customFormat="1" ht="15.65">
      <c r="A762" s="163"/>
      <c r="B762" s="153"/>
      <c r="C762" s="116"/>
      <c r="D762" s="116"/>
      <c r="E762" s="32"/>
      <c r="F762"/>
    </row>
    <row r="763" spans="1:6" s="33" customFormat="1" ht="15.65">
      <c r="A763" s="163"/>
      <c r="B763" s="153"/>
      <c r="C763" s="116"/>
      <c r="D763" s="116"/>
      <c r="E763" s="32"/>
      <c r="F763"/>
    </row>
    <row r="764" spans="1:6" s="33" customFormat="1" ht="15.65">
      <c r="A764" s="163"/>
      <c r="B764" s="153"/>
      <c r="C764" s="116"/>
      <c r="D764" s="116"/>
      <c r="E764" s="32"/>
      <c r="F764"/>
    </row>
    <row r="765" spans="1:6" s="33" customFormat="1" ht="15.65">
      <c r="A765" s="163"/>
      <c r="B765" s="153"/>
      <c r="C765" s="116"/>
      <c r="D765" s="116"/>
      <c r="E765" s="32"/>
      <c r="F765"/>
    </row>
    <row r="766" spans="1:6" s="33" customFormat="1" ht="15.65">
      <c r="A766" s="163"/>
      <c r="B766" s="153"/>
      <c r="C766" s="116"/>
      <c r="D766" s="116"/>
      <c r="E766" s="32"/>
      <c r="F766"/>
    </row>
    <row r="767" spans="1:6" s="33" customFormat="1" ht="15.65">
      <c r="A767" s="163"/>
      <c r="B767" s="153"/>
      <c r="C767" s="116"/>
      <c r="D767" s="116"/>
      <c r="E767" s="32"/>
      <c r="F767"/>
    </row>
    <row r="768" spans="1:6" s="33" customFormat="1" ht="15.65">
      <c r="A768" s="163"/>
      <c r="B768" s="153"/>
      <c r="C768" s="116"/>
      <c r="D768" s="116"/>
      <c r="E768" s="32"/>
      <c r="F768"/>
    </row>
    <row r="769" spans="1:6" s="33" customFormat="1" ht="15.65">
      <c r="A769" s="163"/>
      <c r="B769" s="153"/>
      <c r="C769" s="116"/>
      <c r="D769" s="116"/>
      <c r="E769" s="32"/>
      <c r="F769"/>
    </row>
    <row r="770" spans="1:6" s="33" customFormat="1" ht="15.65">
      <c r="A770" s="163"/>
      <c r="B770" s="153"/>
      <c r="C770" s="116"/>
      <c r="D770" s="116"/>
      <c r="E770" s="32"/>
      <c r="F770"/>
    </row>
    <row r="771" spans="1:6" s="33" customFormat="1" ht="15.65">
      <c r="A771" s="163"/>
      <c r="B771" s="153"/>
      <c r="C771" s="116"/>
      <c r="D771" s="116"/>
      <c r="E771" s="32"/>
      <c r="F771"/>
    </row>
    <row r="772" spans="1:6" s="33" customFormat="1" ht="15.65">
      <c r="A772" s="163"/>
      <c r="B772" s="153"/>
      <c r="C772" s="116"/>
      <c r="D772" s="116"/>
      <c r="E772" s="32"/>
      <c r="F772"/>
    </row>
    <row r="773" spans="1:6" s="33" customFormat="1" ht="15.65">
      <c r="A773" s="163"/>
      <c r="B773" s="153"/>
      <c r="C773" s="116"/>
      <c r="D773" s="116"/>
      <c r="E773" s="32"/>
      <c r="F773"/>
    </row>
    <row r="774" spans="1:6" s="33" customFormat="1" ht="15.65">
      <c r="A774" s="163"/>
      <c r="B774" s="153"/>
      <c r="C774" s="116"/>
      <c r="D774" s="116"/>
      <c r="E774" s="32"/>
      <c r="F774"/>
    </row>
    <row r="775" spans="1:6" s="33" customFormat="1" ht="15.65">
      <c r="A775" s="163"/>
      <c r="B775" s="153"/>
      <c r="C775" s="116"/>
      <c r="D775" s="116"/>
      <c r="E775" s="32"/>
      <c r="F775"/>
    </row>
    <row r="776" spans="1:6" s="33" customFormat="1" ht="15.65">
      <c r="A776" s="163"/>
      <c r="B776" s="153"/>
      <c r="C776" s="116"/>
      <c r="D776" s="116"/>
      <c r="E776" s="32"/>
      <c r="F776"/>
    </row>
    <row r="777" spans="1:6" s="33" customFormat="1" ht="15.65">
      <c r="A777" s="163"/>
      <c r="B777" s="153"/>
      <c r="C777" s="116"/>
      <c r="D777" s="116"/>
      <c r="E777" s="32"/>
      <c r="F777"/>
    </row>
    <row r="778" spans="1:6" s="33" customFormat="1" ht="15.65">
      <c r="A778" s="163"/>
      <c r="B778" s="153"/>
      <c r="C778" s="116"/>
      <c r="D778" s="116"/>
      <c r="E778" s="32"/>
      <c r="F778"/>
    </row>
    <row r="779" spans="1:6" s="33" customFormat="1" ht="15.65">
      <c r="A779" s="163"/>
      <c r="B779" s="153"/>
      <c r="C779" s="116"/>
      <c r="D779" s="116"/>
      <c r="E779" s="32"/>
      <c r="F779"/>
    </row>
    <row r="780" spans="1:6" s="33" customFormat="1" ht="15.65">
      <c r="A780" s="163"/>
      <c r="B780" s="153"/>
      <c r="C780" s="116"/>
      <c r="D780" s="116"/>
      <c r="E780" s="32"/>
      <c r="F780"/>
    </row>
    <row r="781" spans="1:6" s="33" customFormat="1" ht="15.65">
      <c r="A781" s="163"/>
      <c r="B781" s="153"/>
      <c r="C781" s="116"/>
      <c r="D781" s="116"/>
      <c r="E781" s="32"/>
      <c r="F781"/>
    </row>
    <row r="782" spans="1:6" s="33" customFormat="1" ht="15.65">
      <c r="A782" s="163"/>
      <c r="B782" s="153"/>
      <c r="C782" s="116"/>
      <c r="D782" s="116"/>
      <c r="E782" s="32"/>
      <c r="F782"/>
    </row>
    <row r="783" spans="1:6" s="33" customFormat="1" ht="15.65">
      <c r="A783" s="163"/>
      <c r="B783" s="153"/>
      <c r="C783" s="116"/>
      <c r="D783" s="116"/>
      <c r="E783" s="32"/>
      <c r="F783"/>
    </row>
    <row r="784" spans="1:6" s="33" customFormat="1" ht="15.65">
      <c r="A784" s="163"/>
      <c r="B784" s="153"/>
      <c r="C784" s="116"/>
      <c r="D784" s="116"/>
      <c r="E784" s="32"/>
      <c r="F784"/>
    </row>
    <row r="785" spans="1:6" s="33" customFormat="1" ht="15.65">
      <c r="A785" s="163"/>
      <c r="B785" s="153"/>
      <c r="C785" s="116"/>
      <c r="D785" s="116"/>
      <c r="E785" s="32"/>
      <c r="F785"/>
    </row>
    <row r="786" spans="1:6" s="33" customFormat="1" ht="15.65">
      <c r="A786" s="163"/>
      <c r="B786" s="153"/>
      <c r="C786" s="116"/>
      <c r="D786" s="116"/>
      <c r="E786" s="32"/>
      <c r="F786"/>
    </row>
    <row r="787" spans="1:6" s="33" customFormat="1" ht="15.65">
      <c r="A787" s="163"/>
      <c r="B787" s="153"/>
      <c r="C787" s="116"/>
      <c r="D787" s="116"/>
      <c r="E787" s="32"/>
      <c r="F787"/>
    </row>
    <row r="788" spans="1:6" s="33" customFormat="1" ht="15.65">
      <c r="A788" s="163"/>
      <c r="B788" s="153"/>
      <c r="C788" s="116"/>
      <c r="D788" s="116"/>
      <c r="E788" s="32"/>
      <c r="F788"/>
    </row>
    <row r="789" spans="1:6" s="33" customFormat="1" ht="15.65">
      <c r="A789" s="163"/>
      <c r="B789" s="153"/>
      <c r="C789" s="116"/>
      <c r="D789" s="116"/>
      <c r="E789" s="32"/>
      <c r="F789"/>
    </row>
    <row r="790" spans="1:6" s="33" customFormat="1" ht="15.65">
      <c r="A790" s="163"/>
      <c r="B790" s="153"/>
      <c r="C790" s="116"/>
      <c r="D790" s="116"/>
      <c r="E790" s="32"/>
      <c r="F790"/>
    </row>
    <row r="791" spans="1:6" s="33" customFormat="1" ht="15.65">
      <c r="A791" s="163"/>
      <c r="B791" s="153"/>
      <c r="C791" s="116"/>
      <c r="D791" s="116"/>
      <c r="E791" s="32"/>
      <c r="F791"/>
    </row>
    <row r="792" spans="1:6" s="33" customFormat="1" ht="15.65">
      <c r="A792" s="163"/>
      <c r="B792" s="153"/>
      <c r="C792" s="116"/>
      <c r="D792" s="116"/>
      <c r="E792" s="32"/>
      <c r="F792"/>
    </row>
    <row r="793" spans="1:6" s="33" customFormat="1" ht="15.65">
      <c r="A793" s="163"/>
      <c r="B793" s="153"/>
      <c r="C793" s="116"/>
      <c r="D793" s="116"/>
      <c r="E793" s="32"/>
      <c r="F793"/>
    </row>
    <row r="794" spans="1:6" s="33" customFormat="1" ht="15.65">
      <c r="A794" s="163"/>
      <c r="B794" s="153"/>
      <c r="C794" s="116"/>
      <c r="D794" s="116"/>
      <c r="E794" s="32"/>
      <c r="F794"/>
    </row>
    <row r="795" spans="1:6" s="33" customFormat="1" ht="15.65">
      <c r="A795" s="163"/>
      <c r="B795" s="153"/>
      <c r="C795" s="116"/>
      <c r="D795" s="116"/>
      <c r="E795" s="32"/>
      <c r="F795"/>
    </row>
    <row r="796" spans="1:6" s="33" customFormat="1" ht="15.65">
      <c r="A796" s="163"/>
      <c r="B796" s="153"/>
      <c r="C796" s="116"/>
      <c r="D796" s="116"/>
      <c r="E796" s="32"/>
      <c r="F796"/>
    </row>
    <row r="797" spans="1:6" s="33" customFormat="1" ht="15.65">
      <c r="A797" s="163"/>
      <c r="B797" s="153"/>
      <c r="C797" s="116"/>
      <c r="D797" s="116"/>
      <c r="E797" s="32"/>
      <c r="F797"/>
    </row>
    <row r="798" spans="1:6" s="33" customFormat="1" ht="15.65">
      <c r="A798" s="163"/>
      <c r="B798" s="153"/>
      <c r="C798" s="116"/>
      <c r="D798" s="116"/>
      <c r="E798" s="32"/>
      <c r="F798"/>
    </row>
    <row r="799" spans="1:6" s="33" customFormat="1" ht="15.65">
      <c r="A799" s="163"/>
      <c r="B799" s="153"/>
      <c r="C799" s="116"/>
      <c r="D799" s="116"/>
      <c r="E799" s="32"/>
      <c r="F799"/>
    </row>
    <row r="800" spans="1:6" s="33" customFormat="1" ht="15.65">
      <c r="A800" s="163"/>
      <c r="B800" s="153"/>
      <c r="C800" s="116"/>
      <c r="D800" s="116"/>
      <c r="E800" s="32"/>
      <c r="F800"/>
    </row>
    <row r="801" spans="1:6" s="33" customFormat="1" ht="15.65">
      <c r="A801" s="163"/>
      <c r="B801" s="153"/>
      <c r="C801" s="116"/>
      <c r="D801" s="116"/>
      <c r="E801" s="32"/>
      <c r="F801"/>
    </row>
    <row r="802" spans="1:6" s="33" customFormat="1" ht="15.65">
      <c r="A802" s="163"/>
      <c r="B802" s="153"/>
      <c r="C802" s="116"/>
      <c r="D802" s="116"/>
      <c r="E802" s="32"/>
      <c r="F802"/>
    </row>
    <row r="803" spans="1:6" s="33" customFormat="1" ht="15.65">
      <c r="A803" s="163"/>
      <c r="B803" s="153"/>
      <c r="C803" s="116"/>
      <c r="D803" s="116"/>
      <c r="E803" s="32"/>
      <c r="F803"/>
    </row>
    <row r="804" spans="1:6" s="33" customFormat="1" ht="15.65">
      <c r="A804" s="163"/>
      <c r="B804" s="153"/>
      <c r="C804" s="116"/>
      <c r="D804" s="116"/>
      <c r="E804" s="32"/>
      <c r="F804"/>
    </row>
    <row r="805" spans="1:6" s="33" customFormat="1" ht="15.65">
      <c r="A805" s="163"/>
      <c r="B805" s="153"/>
      <c r="C805" s="116"/>
      <c r="D805" s="116"/>
      <c r="E805" s="32"/>
      <c r="F805"/>
    </row>
    <row r="806" spans="1:6" s="33" customFormat="1" ht="15.65">
      <c r="A806" s="163"/>
      <c r="B806" s="153"/>
      <c r="C806" s="116"/>
      <c r="D806" s="116"/>
      <c r="E806" s="32"/>
      <c r="F806"/>
    </row>
    <row r="807" spans="1:6" s="33" customFormat="1" ht="15.65">
      <c r="A807" s="163"/>
      <c r="B807" s="153"/>
      <c r="C807" s="116"/>
      <c r="D807" s="116"/>
      <c r="E807" s="32"/>
      <c r="F807"/>
    </row>
    <row r="808" spans="1:6" s="33" customFormat="1" ht="15.65">
      <c r="A808" s="163"/>
      <c r="B808" s="153"/>
      <c r="C808" s="116"/>
      <c r="D808" s="116"/>
      <c r="E808" s="32"/>
      <c r="F808"/>
    </row>
    <row r="809" spans="1:6" s="33" customFormat="1" ht="15.65">
      <c r="A809" s="163"/>
      <c r="B809" s="153"/>
      <c r="C809" s="116"/>
      <c r="D809" s="116"/>
      <c r="E809" s="32"/>
      <c r="F809"/>
    </row>
    <row r="810" spans="1:6" s="33" customFormat="1" ht="15.65">
      <c r="A810" s="163"/>
      <c r="B810" s="153"/>
      <c r="C810" s="116"/>
      <c r="D810" s="116"/>
      <c r="E810" s="32"/>
      <c r="F810"/>
    </row>
    <row r="811" spans="1:6" s="33" customFormat="1" ht="15.65">
      <c r="A811" s="163"/>
      <c r="B811" s="153"/>
      <c r="C811" s="116"/>
      <c r="D811" s="116"/>
      <c r="E811" s="32"/>
      <c r="F811"/>
    </row>
    <row r="812" spans="1:6" s="33" customFormat="1" ht="15.65">
      <c r="A812" s="163"/>
      <c r="B812" s="153"/>
      <c r="C812" s="116"/>
      <c r="D812" s="116"/>
      <c r="E812" s="32"/>
      <c r="F812"/>
    </row>
    <row r="813" spans="1:6" s="33" customFormat="1" ht="15.65">
      <c r="A813" s="163"/>
      <c r="B813" s="153"/>
      <c r="C813" s="116"/>
      <c r="D813" s="116"/>
      <c r="E813" s="32"/>
      <c r="F813"/>
    </row>
    <row r="814" spans="1:6" s="33" customFormat="1" ht="15.65">
      <c r="A814" s="163"/>
      <c r="B814" s="153"/>
      <c r="C814" s="116"/>
      <c r="D814" s="116"/>
      <c r="E814" s="32"/>
      <c r="F814"/>
    </row>
    <row r="815" spans="1:6" s="33" customFormat="1" ht="15.65">
      <c r="A815" s="163"/>
      <c r="B815" s="153"/>
      <c r="C815" s="116"/>
      <c r="D815" s="116"/>
      <c r="E815" s="32"/>
      <c r="F815"/>
    </row>
    <row r="816" spans="1:6" s="33" customFormat="1" ht="15.65">
      <c r="A816" s="163"/>
      <c r="B816" s="153"/>
      <c r="C816" s="116"/>
      <c r="D816" s="116"/>
      <c r="E816" s="32"/>
      <c r="F816"/>
    </row>
    <row r="817" spans="1:6" s="33" customFormat="1" ht="15.65">
      <c r="A817" s="163"/>
      <c r="B817" s="153"/>
      <c r="C817" s="116"/>
      <c r="D817" s="116"/>
      <c r="E817" s="32"/>
      <c r="F817"/>
    </row>
    <row r="818" spans="1:6" s="33" customFormat="1" ht="15.65">
      <c r="A818" s="163"/>
      <c r="B818" s="153"/>
      <c r="C818" s="116"/>
      <c r="D818" s="116"/>
      <c r="E818" s="32"/>
      <c r="F818"/>
    </row>
    <row r="819" spans="1:6" s="33" customFormat="1" ht="15.65">
      <c r="A819" s="163"/>
      <c r="B819" s="153"/>
      <c r="C819" s="116"/>
      <c r="D819" s="116"/>
      <c r="E819" s="32"/>
      <c r="F819"/>
    </row>
    <row r="820" spans="1:6" s="33" customFormat="1" ht="15.65">
      <c r="A820" s="163"/>
      <c r="B820" s="153"/>
      <c r="C820" s="116"/>
      <c r="D820" s="116"/>
      <c r="E820" s="32"/>
      <c r="F820"/>
    </row>
    <row r="821" spans="1:6" s="33" customFormat="1" ht="15.65">
      <c r="A821" s="163"/>
      <c r="B821" s="153"/>
      <c r="C821" s="116"/>
      <c r="D821" s="116"/>
      <c r="E821" s="32"/>
      <c r="F821"/>
    </row>
    <row r="822" spans="1:6" s="33" customFormat="1" ht="15.65">
      <c r="A822" s="163"/>
      <c r="B822" s="153"/>
      <c r="C822" s="116"/>
      <c r="D822" s="116"/>
      <c r="E822" s="32"/>
      <c r="F822"/>
    </row>
    <row r="823" spans="1:6" s="33" customFormat="1" ht="15.65">
      <c r="A823" s="163"/>
      <c r="B823" s="153"/>
      <c r="C823" s="116"/>
      <c r="D823" s="116"/>
      <c r="E823" s="32"/>
      <c r="F823"/>
    </row>
    <row r="824" spans="1:6" s="33" customFormat="1" ht="15.65">
      <c r="A824" s="163"/>
      <c r="B824" s="153"/>
      <c r="C824" s="116"/>
      <c r="D824" s="116"/>
      <c r="E824" s="32"/>
      <c r="F824"/>
    </row>
    <row r="825" spans="1:6" s="33" customFormat="1" ht="15.65">
      <c r="A825" s="163"/>
      <c r="B825" s="153"/>
      <c r="C825" s="116"/>
      <c r="D825" s="116"/>
      <c r="E825" s="32"/>
      <c r="F825"/>
    </row>
    <row r="826" spans="1:6" s="33" customFormat="1" ht="15.65">
      <c r="A826" s="163"/>
      <c r="B826" s="153"/>
      <c r="C826" s="116"/>
      <c r="D826" s="116"/>
      <c r="E826" s="32"/>
      <c r="F826"/>
    </row>
    <row r="827" spans="1:6" s="33" customFormat="1" ht="15.65">
      <c r="A827" s="163"/>
      <c r="B827" s="153"/>
      <c r="C827" s="116"/>
      <c r="D827" s="116"/>
      <c r="E827" s="32"/>
      <c r="F827"/>
    </row>
    <row r="828" spans="1:6" s="33" customFormat="1" ht="15.65">
      <c r="A828" s="163"/>
      <c r="B828" s="153"/>
      <c r="C828" s="116"/>
      <c r="D828" s="116"/>
      <c r="E828" s="32"/>
      <c r="F828"/>
    </row>
    <row r="829" spans="1:6" s="33" customFormat="1" ht="15.65">
      <c r="A829" s="163"/>
      <c r="B829" s="153"/>
      <c r="C829" s="116"/>
      <c r="D829" s="116"/>
      <c r="E829" s="32"/>
      <c r="F829"/>
    </row>
    <row r="830" spans="1:6" s="33" customFormat="1" ht="15.65">
      <c r="A830" s="163"/>
      <c r="B830" s="153"/>
      <c r="C830" s="116"/>
      <c r="D830" s="116"/>
      <c r="E830" s="32"/>
      <c r="F830"/>
    </row>
    <row r="831" spans="1:6" s="33" customFormat="1" ht="15.65">
      <c r="A831" s="163"/>
      <c r="B831" s="153"/>
      <c r="C831" s="116"/>
      <c r="D831" s="116"/>
      <c r="E831" s="32"/>
      <c r="F831"/>
    </row>
    <row r="832" spans="1:6" s="33" customFormat="1" ht="15.65">
      <c r="A832" s="163"/>
      <c r="B832" s="153"/>
      <c r="C832" s="116"/>
      <c r="D832" s="116"/>
      <c r="E832" s="32"/>
      <c r="F832"/>
    </row>
    <row r="833" spans="1:6" s="33" customFormat="1" ht="15.65">
      <c r="A833" s="163"/>
      <c r="B833" s="153"/>
      <c r="C833" s="116"/>
      <c r="D833" s="116"/>
      <c r="E833" s="32"/>
      <c r="F833"/>
    </row>
    <row r="834" spans="1:6" s="33" customFormat="1" ht="15.65">
      <c r="A834" s="163"/>
      <c r="B834" s="153"/>
      <c r="C834" s="116"/>
      <c r="D834" s="116"/>
      <c r="E834" s="32"/>
      <c r="F834"/>
    </row>
    <row r="835" spans="1:6" s="33" customFormat="1" ht="15.65">
      <c r="A835" s="163"/>
      <c r="B835" s="153"/>
      <c r="C835" s="116"/>
      <c r="D835" s="116"/>
      <c r="E835" s="32"/>
      <c r="F835"/>
    </row>
    <row r="836" spans="1:6" s="33" customFormat="1" ht="15.65">
      <c r="A836" s="163"/>
      <c r="B836" s="153"/>
      <c r="C836" s="116"/>
      <c r="D836" s="116"/>
      <c r="E836" s="32"/>
      <c r="F836"/>
    </row>
    <row r="837" spans="1:6" s="33" customFormat="1" ht="15.65">
      <c r="A837" s="163"/>
      <c r="B837" s="153"/>
      <c r="C837" s="116"/>
      <c r="D837" s="116"/>
      <c r="E837" s="32"/>
      <c r="F837"/>
    </row>
    <row r="838" spans="1:6" s="33" customFormat="1" ht="15.65">
      <c r="A838" s="163"/>
      <c r="B838" s="153"/>
      <c r="C838" s="116"/>
      <c r="D838" s="116"/>
      <c r="E838" s="32"/>
      <c r="F838"/>
    </row>
    <row r="839" spans="1:6" s="33" customFormat="1" ht="15.65">
      <c r="A839" s="163"/>
      <c r="B839" s="153"/>
      <c r="C839" s="116"/>
      <c r="D839" s="116"/>
      <c r="E839" s="32"/>
      <c r="F839"/>
    </row>
    <row r="840" spans="1:6" s="33" customFormat="1" ht="15.65">
      <c r="A840" s="163"/>
      <c r="B840" s="153"/>
      <c r="C840" s="116"/>
      <c r="D840" s="116"/>
      <c r="E840" s="32"/>
      <c r="F840"/>
    </row>
    <row r="841" spans="1:6" s="33" customFormat="1" ht="15.65">
      <c r="A841" s="163"/>
      <c r="B841" s="153"/>
      <c r="C841" s="116"/>
      <c r="D841" s="116"/>
      <c r="E841" s="32"/>
      <c r="F841"/>
    </row>
    <row r="842" spans="1:6" s="33" customFormat="1" ht="15.65">
      <c r="A842" s="163"/>
      <c r="B842" s="153"/>
      <c r="C842" s="116"/>
      <c r="D842" s="116"/>
      <c r="E842" s="32"/>
      <c r="F842"/>
    </row>
    <row r="843" spans="1:6" s="33" customFormat="1" ht="15.65">
      <c r="A843" s="163"/>
      <c r="B843" s="153"/>
      <c r="C843" s="116"/>
      <c r="D843" s="116"/>
      <c r="E843" s="32"/>
      <c r="F843"/>
    </row>
    <row r="844" spans="1:6" s="33" customFormat="1" ht="15.65">
      <c r="A844" s="163"/>
      <c r="B844" s="153"/>
      <c r="C844" s="116"/>
      <c r="D844" s="116"/>
      <c r="E844" s="32"/>
      <c r="F844"/>
    </row>
    <row r="845" spans="1:6" s="33" customFormat="1" ht="15.65">
      <c r="A845" s="163"/>
      <c r="B845" s="153"/>
      <c r="C845" s="116"/>
      <c r="D845" s="116"/>
      <c r="E845" s="32"/>
      <c r="F845"/>
    </row>
    <row r="846" spans="1:6" s="33" customFormat="1" ht="15.65">
      <c r="A846" s="163"/>
      <c r="B846" s="153"/>
      <c r="C846" s="116"/>
      <c r="D846" s="116"/>
      <c r="E846" s="32"/>
      <c r="F846"/>
    </row>
    <row r="847" spans="1:6" s="33" customFormat="1" ht="15.65">
      <c r="A847" s="163"/>
      <c r="B847" s="153"/>
      <c r="C847" s="116"/>
      <c r="D847" s="116"/>
      <c r="E847" s="32"/>
      <c r="F847"/>
    </row>
    <row r="848" spans="1:6" s="33" customFormat="1" ht="15.65">
      <c r="A848" s="163"/>
      <c r="B848" s="153"/>
      <c r="C848" s="116"/>
      <c r="D848" s="116"/>
      <c r="E848" s="32"/>
      <c r="F848"/>
    </row>
    <row r="849" spans="1:6" s="33" customFormat="1" ht="15.65">
      <c r="A849" s="163"/>
      <c r="B849" s="153"/>
      <c r="C849" s="116"/>
      <c r="D849" s="116"/>
      <c r="E849" s="32"/>
      <c r="F849"/>
    </row>
    <row r="850" spans="1:6" s="33" customFormat="1" ht="15.65">
      <c r="A850" s="163"/>
      <c r="B850" s="153"/>
      <c r="C850" s="116"/>
      <c r="D850" s="116"/>
      <c r="E850" s="32"/>
      <c r="F850"/>
    </row>
    <row r="851" spans="1:6" s="33" customFormat="1" ht="15.65">
      <c r="A851" s="163"/>
      <c r="B851" s="153"/>
      <c r="C851" s="116"/>
      <c r="D851" s="116"/>
      <c r="E851" s="32"/>
      <c r="F851"/>
    </row>
    <row r="852" spans="1:6" s="33" customFormat="1" ht="15.65">
      <c r="A852" s="163"/>
      <c r="B852" s="153"/>
      <c r="C852" s="116"/>
      <c r="D852" s="116"/>
      <c r="E852" s="32"/>
      <c r="F852"/>
    </row>
    <row r="853" spans="1:6" s="33" customFormat="1" ht="15.65">
      <c r="A853" s="163"/>
      <c r="B853" s="153"/>
      <c r="C853" s="116"/>
      <c r="D853" s="116"/>
      <c r="E853" s="32"/>
      <c r="F853"/>
    </row>
    <row r="854" spans="1:6" s="33" customFormat="1" ht="15.65">
      <c r="A854" s="163"/>
      <c r="B854" s="153"/>
      <c r="C854" s="116"/>
      <c r="D854" s="116"/>
      <c r="E854" s="32"/>
      <c r="F854"/>
    </row>
    <row r="855" spans="1:6" s="33" customFormat="1" ht="15.65">
      <c r="A855" s="163"/>
      <c r="B855" s="153"/>
      <c r="C855" s="116"/>
      <c r="D855" s="116"/>
      <c r="E855" s="32"/>
      <c r="F855"/>
    </row>
    <row r="856" spans="1:6" s="33" customFormat="1" ht="15.65">
      <c r="A856" s="163"/>
      <c r="B856" s="153"/>
      <c r="C856" s="116"/>
      <c r="D856" s="116"/>
      <c r="E856" s="32"/>
      <c r="F856"/>
    </row>
    <row r="857" spans="1:6" s="33" customFormat="1" ht="15.65">
      <c r="A857" s="163"/>
      <c r="B857" s="153"/>
      <c r="C857" s="116"/>
      <c r="D857" s="116"/>
      <c r="E857" s="32"/>
      <c r="F857"/>
    </row>
    <row r="858" spans="1:6" s="33" customFormat="1" ht="15.65">
      <c r="A858" s="163"/>
      <c r="B858" s="153"/>
      <c r="C858" s="116"/>
      <c r="D858" s="116"/>
      <c r="E858" s="32"/>
      <c r="F858"/>
    </row>
    <row r="859" spans="1:6" s="33" customFormat="1" ht="15.65">
      <c r="A859" s="163"/>
      <c r="B859" s="153"/>
      <c r="C859" s="116"/>
      <c r="D859" s="116"/>
      <c r="E859" s="32"/>
      <c r="F859"/>
    </row>
    <row r="860" spans="1:6" s="33" customFormat="1" ht="15.65">
      <c r="A860" s="163"/>
      <c r="B860" s="153"/>
      <c r="C860" s="116"/>
      <c r="D860" s="116"/>
      <c r="E860" s="32"/>
      <c r="F860"/>
    </row>
    <row r="861" spans="1:6" s="33" customFormat="1" ht="15.65">
      <c r="A861" s="163"/>
      <c r="B861" s="153"/>
      <c r="C861" s="116"/>
      <c r="D861" s="116"/>
      <c r="E861" s="32"/>
      <c r="F861"/>
    </row>
    <row r="862" spans="1:6" s="33" customFormat="1" ht="15.65">
      <c r="A862" s="163"/>
      <c r="B862" s="153"/>
      <c r="C862" s="116"/>
      <c r="D862" s="116"/>
      <c r="E862" s="32"/>
      <c r="F862"/>
    </row>
    <row r="863" spans="1:6" s="33" customFormat="1" ht="15.65">
      <c r="A863" s="163"/>
      <c r="B863" s="153"/>
      <c r="C863" s="116"/>
      <c r="D863" s="116"/>
      <c r="E863" s="32"/>
      <c r="F863"/>
    </row>
    <row r="864" spans="1:6" s="33" customFormat="1" ht="15.65">
      <c r="A864" s="163"/>
      <c r="B864" s="153"/>
      <c r="C864" s="116"/>
      <c r="D864" s="116"/>
      <c r="E864" s="32"/>
      <c r="F864"/>
    </row>
    <row r="865" spans="1:6" s="33" customFormat="1" ht="15.65">
      <c r="A865" s="163"/>
      <c r="B865" s="153"/>
      <c r="C865" s="116"/>
      <c r="D865" s="116"/>
      <c r="E865" s="32"/>
      <c r="F865"/>
    </row>
    <row r="866" spans="1:6" s="33" customFormat="1" ht="15.65">
      <c r="A866" s="163"/>
      <c r="B866" s="153"/>
      <c r="C866" s="116"/>
      <c r="D866" s="116"/>
      <c r="E866" s="32"/>
      <c r="F866"/>
    </row>
    <row r="867" spans="1:6" s="33" customFormat="1" ht="15.65">
      <c r="A867" s="163"/>
      <c r="B867" s="153"/>
      <c r="C867" s="116"/>
      <c r="D867" s="116"/>
      <c r="E867" s="32"/>
      <c r="F867"/>
    </row>
    <row r="868" spans="1:6" s="33" customFormat="1" ht="15.65">
      <c r="A868" s="163"/>
      <c r="B868" s="153"/>
      <c r="C868" s="116"/>
      <c r="D868" s="116"/>
      <c r="E868" s="32"/>
      <c r="F868"/>
    </row>
    <row r="869" spans="1:6" s="33" customFormat="1" ht="15.65">
      <c r="A869" s="163"/>
      <c r="B869" s="153"/>
      <c r="C869" s="116"/>
      <c r="D869" s="116"/>
      <c r="E869" s="32"/>
      <c r="F869"/>
    </row>
    <row r="870" spans="1:6" s="33" customFormat="1" ht="15.65">
      <c r="A870" s="163"/>
      <c r="B870" s="153"/>
      <c r="C870" s="116"/>
      <c r="D870" s="116"/>
      <c r="E870" s="32"/>
      <c r="F870"/>
    </row>
    <row r="871" spans="1:6" s="33" customFormat="1" ht="15.65">
      <c r="A871" s="163"/>
      <c r="B871" s="153"/>
      <c r="C871" s="116"/>
      <c r="D871" s="116"/>
      <c r="E871" s="32"/>
      <c r="F871"/>
    </row>
    <row r="872" spans="1:6" s="33" customFormat="1" ht="15.65">
      <c r="A872" s="163"/>
      <c r="B872" s="153"/>
      <c r="C872" s="116"/>
      <c r="D872" s="116"/>
      <c r="E872" s="32"/>
      <c r="F872"/>
    </row>
    <row r="873" spans="1:6" s="33" customFormat="1" ht="15.65">
      <c r="A873" s="163"/>
      <c r="B873" s="153"/>
      <c r="C873" s="116"/>
      <c r="D873" s="116"/>
      <c r="E873" s="32"/>
      <c r="F873"/>
    </row>
    <row r="874" spans="1:6" s="33" customFormat="1" ht="15.65">
      <c r="A874" s="163"/>
      <c r="B874" s="153"/>
      <c r="C874" s="116"/>
      <c r="D874" s="116"/>
      <c r="E874" s="32"/>
      <c r="F874"/>
    </row>
    <row r="875" spans="1:6" s="33" customFormat="1" ht="15.65">
      <c r="A875" s="163"/>
      <c r="B875" s="153"/>
      <c r="C875" s="116"/>
      <c r="D875" s="116"/>
      <c r="E875" s="32"/>
      <c r="F875"/>
    </row>
    <row r="876" spans="1:6" s="33" customFormat="1" ht="15.65">
      <c r="A876" s="163"/>
      <c r="B876" s="153"/>
      <c r="C876" s="116"/>
      <c r="D876" s="116"/>
      <c r="E876" s="32"/>
      <c r="F876"/>
    </row>
    <row r="877" spans="1:6" s="33" customFormat="1" ht="15.65">
      <c r="A877" s="163"/>
      <c r="B877" s="153"/>
      <c r="C877" s="116"/>
      <c r="D877" s="116"/>
      <c r="E877" s="32"/>
      <c r="F877"/>
    </row>
    <row r="878" spans="1:6" s="33" customFormat="1" ht="15.65">
      <c r="A878" s="163"/>
      <c r="B878" s="153"/>
      <c r="C878" s="116"/>
      <c r="D878" s="116"/>
      <c r="E878" s="32"/>
      <c r="F878"/>
    </row>
    <row r="879" spans="1:6" s="33" customFormat="1" ht="15.65">
      <c r="A879" s="163"/>
      <c r="B879" s="153"/>
      <c r="C879" s="116"/>
      <c r="D879" s="116"/>
      <c r="E879" s="32"/>
      <c r="F879"/>
    </row>
    <row r="880" spans="1:6" s="33" customFormat="1" ht="15.65">
      <c r="A880" s="163"/>
      <c r="B880" s="153"/>
      <c r="C880" s="116"/>
      <c r="D880" s="116"/>
      <c r="E880" s="32"/>
      <c r="F880"/>
    </row>
    <row r="881" spans="1:6" s="33" customFormat="1" ht="15.65">
      <c r="A881" s="163"/>
      <c r="B881" s="153"/>
      <c r="C881" s="116"/>
      <c r="D881" s="116"/>
      <c r="E881" s="32"/>
      <c r="F881"/>
    </row>
    <row r="882" spans="1:6" s="33" customFormat="1" ht="15.65">
      <c r="A882" s="163"/>
      <c r="B882" s="153"/>
      <c r="C882" s="116"/>
      <c r="D882" s="116"/>
      <c r="E882" s="32"/>
      <c r="F882"/>
    </row>
    <row r="883" spans="1:6" s="33" customFormat="1" ht="15.65">
      <c r="A883" s="163"/>
      <c r="B883" s="153"/>
      <c r="C883" s="116"/>
      <c r="D883" s="116"/>
      <c r="E883" s="32"/>
      <c r="F883"/>
    </row>
    <row r="884" spans="1:6" s="33" customFormat="1" ht="15.65">
      <c r="A884" s="163"/>
      <c r="B884" s="153"/>
      <c r="C884" s="116"/>
      <c r="D884" s="116"/>
      <c r="E884" s="32"/>
      <c r="F884"/>
    </row>
    <row r="885" spans="1:6" s="33" customFormat="1" ht="15.65">
      <c r="A885" s="163"/>
      <c r="B885" s="153"/>
      <c r="C885" s="116"/>
      <c r="D885" s="116"/>
      <c r="E885" s="32"/>
      <c r="F885"/>
    </row>
    <row r="886" spans="1:6" s="33" customFormat="1" ht="15.65">
      <c r="A886" s="163"/>
      <c r="B886" s="153"/>
      <c r="C886" s="116"/>
      <c r="D886" s="116"/>
      <c r="E886" s="32"/>
      <c r="F886"/>
    </row>
    <row r="887" spans="1:6" s="33" customFormat="1" ht="15.65">
      <c r="A887" s="163"/>
      <c r="B887" s="153"/>
      <c r="C887" s="116"/>
      <c r="D887" s="116"/>
      <c r="E887" s="32"/>
      <c r="F887"/>
    </row>
    <row r="888" spans="1:6" s="33" customFormat="1" ht="15.65">
      <c r="A888" s="163"/>
      <c r="B888" s="153"/>
      <c r="C888" s="116"/>
      <c r="D888" s="116"/>
      <c r="E888" s="32"/>
      <c r="F888"/>
    </row>
    <row r="889" spans="1:6" s="33" customFormat="1" ht="15.65">
      <c r="A889" s="163"/>
      <c r="B889" s="153"/>
      <c r="C889" s="116"/>
      <c r="D889" s="116"/>
      <c r="E889" s="32"/>
      <c r="F889"/>
    </row>
    <row r="890" spans="1:6" s="33" customFormat="1" ht="15.65">
      <c r="A890" s="163"/>
      <c r="B890" s="153"/>
      <c r="C890" s="116"/>
      <c r="D890" s="116"/>
      <c r="E890" s="32"/>
      <c r="F890"/>
    </row>
    <row r="891" spans="1:6" s="33" customFormat="1" ht="15.65">
      <c r="A891" s="163"/>
      <c r="B891" s="153"/>
      <c r="C891" s="116"/>
      <c r="D891" s="116"/>
      <c r="E891" s="32"/>
      <c r="F891"/>
    </row>
    <row r="892" spans="1:6" s="33" customFormat="1" ht="15.65">
      <c r="A892" s="163"/>
      <c r="B892" s="153"/>
      <c r="C892" s="116"/>
      <c r="D892" s="116"/>
      <c r="E892" s="32"/>
      <c r="F892"/>
    </row>
    <row r="893" spans="1:6" s="33" customFormat="1" ht="15.65">
      <c r="A893" s="163"/>
      <c r="B893" s="153"/>
      <c r="C893" s="116"/>
      <c r="D893" s="116"/>
      <c r="E893" s="32"/>
      <c r="F893"/>
    </row>
    <row r="894" spans="1:6" s="33" customFormat="1" ht="15.65">
      <c r="A894" s="163"/>
      <c r="B894" s="153"/>
      <c r="C894" s="116"/>
      <c r="D894" s="116"/>
      <c r="E894" s="32"/>
      <c r="F894"/>
    </row>
    <row r="895" spans="1:6" s="33" customFormat="1" ht="15.65">
      <c r="A895" s="163"/>
      <c r="B895" s="153"/>
      <c r="C895" s="116"/>
      <c r="D895" s="116"/>
      <c r="E895" s="32"/>
      <c r="F895"/>
    </row>
    <row r="896" spans="1:6" s="33" customFormat="1" ht="15.65">
      <c r="A896" s="163"/>
      <c r="B896" s="153"/>
      <c r="C896" s="116"/>
      <c r="D896" s="116"/>
      <c r="E896" s="32"/>
      <c r="F896"/>
    </row>
    <row r="897" spans="1:6" s="33" customFormat="1" ht="15.65">
      <c r="A897" s="163"/>
      <c r="B897" s="153"/>
      <c r="C897" s="116"/>
      <c r="D897" s="116"/>
      <c r="E897" s="32"/>
      <c r="F897"/>
    </row>
    <row r="898" spans="1:6" s="33" customFormat="1" ht="15.65">
      <c r="A898" s="163"/>
      <c r="B898" s="153"/>
      <c r="C898" s="116"/>
      <c r="D898" s="116"/>
      <c r="E898" s="32"/>
      <c r="F898"/>
    </row>
    <row r="899" spans="1:6" s="33" customFormat="1" ht="15.65">
      <c r="A899" s="163"/>
      <c r="B899" s="153"/>
      <c r="C899" s="116"/>
      <c r="D899" s="116"/>
      <c r="E899" s="32"/>
      <c r="F899"/>
    </row>
    <row r="900" spans="1:6" s="33" customFormat="1" ht="15.65">
      <c r="A900" s="163"/>
      <c r="B900" s="153"/>
      <c r="C900" s="116"/>
      <c r="D900" s="116"/>
      <c r="E900" s="32"/>
      <c r="F900"/>
    </row>
    <row r="901" spans="1:6" s="33" customFormat="1" ht="15.65">
      <c r="A901" s="163"/>
      <c r="B901" s="153"/>
      <c r="C901" s="116"/>
      <c r="D901" s="116"/>
      <c r="E901" s="32"/>
      <c r="F901"/>
    </row>
    <row r="902" spans="1:6" s="33" customFormat="1" ht="15.65">
      <c r="A902" s="163"/>
      <c r="B902" s="153"/>
      <c r="C902" s="116"/>
      <c r="D902" s="116"/>
      <c r="E902" s="32"/>
      <c r="F902"/>
    </row>
    <row r="903" spans="1:6" s="33" customFormat="1" ht="15.65">
      <c r="A903" s="163"/>
      <c r="B903" s="153"/>
      <c r="C903" s="116"/>
      <c r="D903" s="116"/>
      <c r="E903" s="32"/>
      <c r="F903"/>
    </row>
    <row r="904" spans="1:6" s="33" customFormat="1" ht="15.65">
      <c r="A904" s="163"/>
      <c r="B904" s="153"/>
      <c r="C904" s="116"/>
      <c r="D904" s="116"/>
      <c r="E904" s="32"/>
      <c r="F904"/>
    </row>
    <row r="905" spans="1:6" s="33" customFormat="1" ht="15.65">
      <c r="A905" s="163"/>
      <c r="B905" s="153"/>
      <c r="C905" s="116"/>
      <c r="D905" s="116"/>
      <c r="E905" s="32"/>
      <c r="F905"/>
    </row>
    <row r="906" spans="1:6" s="33" customFormat="1" ht="15.65">
      <c r="A906" s="163"/>
      <c r="B906" s="153"/>
      <c r="C906" s="116"/>
      <c r="D906" s="116"/>
      <c r="E906" s="32"/>
      <c r="F906"/>
    </row>
    <row r="907" spans="1:6" s="33" customFormat="1" ht="15.65">
      <c r="A907" s="163"/>
      <c r="B907" s="153"/>
      <c r="C907" s="116"/>
      <c r="D907" s="116"/>
      <c r="E907" s="32"/>
      <c r="F907"/>
    </row>
    <row r="908" spans="1:6" s="33" customFormat="1" ht="15.65">
      <c r="A908" s="163"/>
      <c r="B908" s="153"/>
      <c r="C908" s="116"/>
      <c r="D908" s="116"/>
      <c r="E908" s="32"/>
      <c r="F908"/>
    </row>
    <row r="909" spans="1:6" s="33" customFormat="1" ht="15.65">
      <c r="A909" s="163"/>
      <c r="B909" s="153"/>
      <c r="C909" s="116"/>
      <c r="D909" s="116"/>
      <c r="E909" s="32"/>
      <c r="F909"/>
    </row>
    <row r="910" spans="1:6" s="33" customFormat="1" ht="15.65">
      <c r="A910" s="163"/>
      <c r="B910" s="153"/>
      <c r="C910" s="116"/>
      <c r="D910" s="116"/>
      <c r="E910" s="32"/>
      <c r="F910"/>
    </row>
    <row r="911" spans="1:6" s="33" customFormat="1" ht="15.65">
      <c r="A911" s="163"/>
      <c r="B911" s="153"/>
      <c r="C911" s="116"/>
      <c r="D911" s="116"/>
      <c r="E911" s="32"/>
      <c r="F911"/>
    </row>
    <row r="912" spans="1:6" s="33" customFormat="1" ht="15.65">
      <c r="A912" s="163"/>
      <c r="B912" s="153"/>
      <c r="C912" s="116"/>
      <c r="D912" s="116"/>
      <c r="E912" s="32"/>
      <c r="F912"/>
    </row>
    <row r="913" spans="1:6" s="33" customFormat="1" ht="15.65">
      <c r="A913" s="163"/>
      <c r="B913" s="153"/>
      <c r="C913" s="116"/>
      <c r="D913" s="116"/>
      <c r="E913" s="32"/>
      <c r="F913"/>
    </row>
    <row r="914" spans="1:6" s="33" customFormat="1" ht="15.65">
      <c r="A914" s="163"/>
      <c r="B914" s="153"/>
      <c r="C914" s="116"/>
      <c r="D914" s="116"/>
      <c r="E914" s="32"/>
      <c r="F914"/>
    </row>
    <row r="915" spans="1:6" s="33" customFormat="1" ht="15.65">
      <c r="A915" s="163"/>
      <c r="B915" s="153"/>
      <c r="C915" s="116"/>
      <c r="D915" s="116"/>
      <c r="E915" s="32"/>
      <c r="F915"/>
    </row>
    <row r="916" spans="1:6" s="33" customFormat="1" ht="15.65">
      <c r="A916" s="163"/>
      <c r="B916" s="153"/>
      <c r="C916" s="116"/>
      <c r="D916" s="116"/>
      <c r="E916" s="32"/>
      <c r="F916"/>
    </row>
    <row r="917" spans="1:6" s="33" customFormat="1" ht="15.65">
      <c r="A917" s="163"/>
      <c r="B917" s="153"/>
      <c r="C917" s="116"/>
      <c r="D917" s="116"/>
      <c r="E917" s="32"/>
      <c r="F917"/>
    </row>
    <row r="918" spans="1:6" s="33" customFormat="1" ht="15.65">
      <c r="A918" s="163"/>
      <c r="B918" s="153"/>
      <c r="C918" s="116"/>
      <c r="D918" s="116"/>
      <c r="E918" s="32"/>
      <c r="F918"/>
    </row>
    <row r="919" spans="1:6" s="33" customFormat="1" ht="15.65">
      <c r="A919" s="163"/>
      <c r="B919" s="153"/>
      <c r="C919" s="116"/>
      <c r="D919" s="116"/>
      <c r="E919" s="32"/>
      <c r="F919"/>
    </row>
    <row r="920" spans="1:6" s="33" customFormat="1" ht="15.65">
      <c r="A920" s="163"/>
      <c r="B920" s="153"/>
      <c r="C920" s="116"/>
      <c r="D920" s="116"/>
      <c r="E920" s="32"/>
      <c r="F920"/>
    </row>
    <row r="921" spans="1:6" s="33" customFormat="1" ht="15.65">
      <c r="A921" s="163"/>
      <c r="B921" s="153"/>
      <c r="C921" s="116"/>
      <c r="D921" s="116"/>
      <c r="E921" s="32"/>
      <c r="F921"/>
    </row>
    <row r="922" spans="1:6" s="33" customFormat="1" ht="15.65">
      <c r="A922" s="163"/>
      <c r="B922" s="153"/>
      <c r="C922" s="116"/>
      <c r="D922" s="116"/>
      <c r="E922" s="32"/>
      <c r="F922"/>
    </row>
    <row r="923" spans="1:6" s="33" customFormat="1" ht="15.65">
      <c r="A923" s="163"/>
      <c r="B923" s="153"/>
      <c r="C923" s="116"/>
      <c r="D923" s="116"/>
      <c r="E923" s="32"/>
      <c r="F923"/>
    </row>
    <row r="924" spans="1:6" s="33" customFormat="1" ht="15.65">
      <c r="A924" s="163"/>
      <c r="B924" s="153"/>
      <c r="C924" s="116"/>
      <c r="D924" s="116"/>
      <c r="E924" s="32"/>
      <c r="F924"/>
    </row>
    <row r="925" spans="1:6" s="33" customFormat="1" ht="15.65">
      <c r="A925" s="163"/>
      <c r="B925" s="153"/>
      <c r="C925" s="116"/>
      <c r="D925" s="116"/>
      <c r="E925" s="32"/>
      <c r="F925"/>
    </row>
    <row r="926" spans="1:6" s="33" customFormat="1" ht="15.65">
      <c r="A926" s="163"/>
      <c r="B926" s="153"/>
      <c r="C926" s="116"/>
      <c r="D926" s="116"/>
      <c r="E926" s="32"/>
      <c r="F926"/>
    </row>
    <row r="927" spans="1:6" s="33" customFormat="1" ht="15.65">
      <c r="A927" s="163"/>
      <c r="B927" s="153"/>
      <c r="C927" s="116"/>
      <c r="D927" s="116"/>
      <c r="E927" s="32"/>
      <c r="F927"/>
    </row>
    <row r="928" spans="1:6" s="33" customFormat="1" ht="15.65">
      <c r="A928" s="163"/>
      <c r="B928" s="153"/>
      <c r="C928" s="116"/>
      <c r="D928" s="116"/>
      <c r="E928" s="32"/>
      <c r="F928"/>
    </row>
    <row r="929" spans="1:6" s="33" customFormat="1" ht="15.65">
      <c r="A929" s="163"/>
      <c r="B929" s="153"/>
      <c r="C929" s="116"/>
      <c r="D929" s="116"/>
      <c r="E929" s="32"/>
      <c r="F929"/>
    </row>
    <row r="930" spans="1:6" s="33" customFormat="1" ht="15.65">
      <c r="A930" s="163"/>
      <c r="B930" s="153"/>
      <c r="C930" s="116"/>
      <c r="D930" s="116"/>
      <c r="E930" s="32"/>
      <c r="F930"/>
    </row>
    <row r="931" spans="1:6" s="33" customFormat="1" ht="15.65">
      <c r="A931" s="163"/>
      <c r="B931" s="153"/>
      <c r="C931" s="116"/>
      <c r="D931" s="116"/>
      <c r="E931" s="32"/>
      <c r="F931"/>
    </row>
    <row r="932" spans="1:6" s="33" customFormat="1" ht="15.65">
      <c r="A932" s="163"/>
      <c r="B932" s="153"/>
      <c r="C932" s="116"/>
      <c r="D932" s="116"/>
      <c r="E932" s="32"/>
      <c r="F932"/>
    </row>
    <row r="933" spans="1:6" s="33" customFormat="1" ht="15.65">
      <c r="A933" s="163"/>
      <c r="B933" s="153"/>
      <c r="C933" s="116"/>
      <c r="D933" s="116"/>
      <c r="E933" s="32"/>
      <c r="F933"/>
    </row>
    <row r="934" spans="1:6" s="33" customFormat="1" ht="15.65">
      <c r="A934" s="163"/>
      <c r="B934" s="153"/>
      <c r="C934" s="116"/>
      <c r="D934" s="116"/>
      <c r="E934" s="32"/>
      <c r="F934"/>
    </row>
    <row r="935" spans="1:6" s="33" customFormat="1" ht="15.65">
      <c r="A935" s="163"/>
      <c r="B935" s="153"/>
      <c r="C935" s="116"/>
      <c r="D935" s="116"/>
      <c r="E935" s="32"/>
      <c r="F935"/>
    </row>
    <row r="936" spans="1:6" s="33" customFormat="1" ht="15.65">
      <c r="A936" s="163"/>
      <c r="B936" s="153"/>
      <c r="C936" s="116"/>
      <c r="D936" s="116"/>
      <c r="E936" s="32"/>
      <c r="F936"/>
    </row>
    <row r="937" spans="1:6" s="33" customFormat="1" ht="15.65">
      <c r="A937" s="163"/>
      <c r="B937" s="153"/>
      <c r="C937" s="116"/>
      <c r="D937" s="116"/>
      <c r="E937" s="32"/>
      <c r="F937"/>
    </row>
    <row r="938" spans="1:6" s="33" customFormat="1" ht="15.65">
      <c r="A938" s="163"/>
      <c r="B938" s="153"/>
      <c r="C938" s="116"/>
      <c r="D938" s="116"/>
      <c r="E938" s="32"/>
      <c r="F938"/>
    </row>
    <row r="939" spans="1:6" s="33" customFormat="1" ht="15.65">
      <c r="A939" s="163"/>
      <c r="B939" s="153"/>
      <c r="C939" s="116"/>
      <c r="D939" s="116"/>
      <c r="E939" s="32"/>
      <c r="F939"/>
    </row>
    <row r="940" spans="1:6" s="33" customFormat="1" ht="15.65">
      <c r="A940" s="163"/>
      <c r="B940" s="153"/>
      <c r="C940" s="116"/>
      <c r="D940" s="116"/>
      <c r="E940" s="32"/>
      <c r="F940"/>
    </row>
    <row r="941" spans="1:6" s="33" customFormat="1" ht="15.65">
      <c r="A941" s="163"/>
      <c r="B941" s="153"/>
      <c r="C941" s="116"/>
      <c r="D941" s="116"/>
      <c r="E941" s="32"/>
      <c r="F941"/>
    </row>
    <row r="942" spans="1:6" s="33" customFormat="1" ht="15.65">
      <c r="A942" s="163"/>
      <c r="B942" s="153"/>
      <c r="C942" s="116"/>
      <c r="D942" s="116"/>
      <c r="E942" s="32"/>
      <c r="F942"/>
    </row>
    <row r="943" spans="1:6" s="33" customFormat="1" ht="15.65">
      <c r="A943" s="163"/>
      <c r="B943" s="153"/>
      <c r="C943" s="116"/>
      <c r="D943" s="116"/>
      <c r="E943" s="32"/>
      <c r="F943"/>
    </row>
    <row r="944" spans="1:6" s="33" customFormat="1" ht="15.65">
      <c r="A944" s="163"/>
      <c r="B944" s="153"/>
      <c r="C944" s="116"/>
      <c r="D944" s="116"/>
      <c r="E944" s="32"/>
      <c r="F944"/>
    </row>
    <row r="945" spans="1:6" s="33" customFormat="1" ht="15.65">
      <c r="A945" s="163"/>
      <c r="B945" s="153"/>
      <c r="C945" s="116"/>
      <c r="D945" s="116"/>
      <c r="E945" s="32"/>
      <c r="F945"/>
    </row>
    <row r="946" spans="1:6" s="33" customFormat="1" ht="15.65">
      <c r="A946" s="163"/>
      <c r="B946" s="153"/>
      <c r="C946" s="116"/>
      <c r="D946" s="116"/>
      <c r="E946" s="32"/>
      <c r="F946"/>
    </row>
    <row r="947" spans="1:6" s="33" customFormat="1" ht="15.65">
      <c r="A947" s="163"/>
      <c r="B947" s="153"/>
      <c r="C947" s="116"/>
      <c r="D947" s="116"/>
      <c r="E947" s="32"/>
      <c r="F947"/>
    </row>
    <row r="948" spans="1:6" s="33" customFormat="1" ht="15.65">
      <c r="A948" s="163"/>
      <c r="B948" s="153"/>
      <c r="C948" s="116"/>
      <c r="D948" s="116"/>
      <c r="E948" s="32"/>
      <c r="F948"/>
    </row>
    <row r="949" spans="1:6" s="33" customFormat="1" ht="15.65">
      <c r="A949" s="163"/>
      <c r="B949" s="153"/>
      <c r="C949" s="116"/>
      <c r="D949" s="116"/>
      <c r="E949" s="32"/>
      <c r="F949"/>
    </row>
    <row r="950" spans="1:6" s="33" customFormat="1" ht="15.65">
      <c r="A950" s="163"/>
      <c r="B950" s="153"/>
      <c r="C950" s="116"/>
      <c r="D950" s="116"/>
      <c r="E950" s="32"/>
      <c r="F950"/>
    </row>
    <row r="951" spans="1:6" s="33" customFormat="1" ht="15.65">
      <c r="A951" s="163"/>
      <c r="B951" s="153"/>
      <c r="C951" s="116"/>
      <c r="D951" s="116"/>
      <c r="E951" s="32"/>
      <c r="F951"/>
    </row>
    <row r="952" spans="1:6" s="33" customFormat="1" ht="15.65">
      <c r="A952" s="163"/>
      <c r="B952" s="153"/>
      <c r="C952" s="116"/>
      <c r="D952" s="116"/>
      <c r="E952" s="32"/>
      <c r="F952"/>
    </row>
    <row r="953" spans="1:6" s="33" customFormat="1" ht="15.65">
      <c r="A953" s="163"/>
      <c r="B953" s="153"/>
      <c r="C953" s="116"/>
      <c r="D953" s="116"/>
      <c r="E953" s="32"/>
      <c r="F953"/>
    </row>
    <row r="954" spans="1:6" s="33" customFormat="1" ht="15.65">
      <c r="A954" s="163"/>
      <c r="B954" s="153"/>
      <c r="C954" s="116"/>
      <c r="D954" s="116"/>
      <c r="E954" s="32"/>
      <c r="F954"/>
    </row>
    <row r="955" spans="1:6" s="33" customFormat="1" ht="15.65">
      <c r="A955" s="163"/>
      <c r="B955" s="153"/>
      <c r="C955" s="116"/>
      <c r="D955" s="116"/>
      <c r="E955" s="32"/>
      <c r="F955"/>
    </row>
    <row r="956" spans="1:6" s="33" customFormat="1" ht="15.65">
      <c r="A956" s="163"/>
      <c r="B956" s="153"/>
      <c r="C956" s="116"/>
      <c r="D956" s="116"/>
      <c r="E956" s="32"/>
      <c r="F956"/>
    </row>
    <row r="957" spans="1:6" s="33" customFormat="1" ht="15.65">
      <c r="A957" s="163"/>
      <c r="B957" s="153"/>
      <c r="C957" s="116"/>
      <c r="D957" s="116"/>
      <c r="E957" s="32"/>
      <c r="F957"/>
    </row>
    <row r="958" spans="1:6" s="33" customFormat="1" ht="15.65">
      <c r="A958" s="163"/>
      <c r="B958" s="153"/>
      <c r="C958" s="116"/>
      <c r="D958" s="116"/>
      <c r="E958" s="32"/>
      <c r="F958"/>
    </row>
    <row r="959" spans="1:6" s="33" customFormat="1" ht="15.65">
      <c r="A959" s="163"/>
      <c r="B959" s="153"/>
      <c r="C959" s="116"/>
      <c r="D959" s="116"/>
      <c r="E959" s="32"/>
      <c r="F959"/>
    </row>
    <row r="960" spans="1:6" s="33" customFormat="1" ht="15.65">
      <c r="A960" s="163"/>
      <c r="B960" s="153"/>
      <c r="C960" s="116"/>
      <c r="D960" s="116"/>
      <c r="E960" s="32"/>
      <c r="F960"/>
    </row>
    <row r="961" spans="1:6" s="33" customFormat="1" ht="15.65">
      <c r="A961" s="163"/>
      <c r="B961" s="153"/>
      <c r="C961" s="116"/>
      <c r="D961" s="116"/>
      <c r="E961" s="32"/>
      <c r="F961"/>
    </row>
    <row r="962" spans="1:6" s="33" customFormat="1" ht="15.65">
      <c r="A962" s="163"/>
      <c r="B962" s="153"/>
      <c r="C962" s="116"/>
      <c r="D962" s="116"/>
      <c r="E962" s="32"/>
      <c r="F962"/>
    </row>
    <row r="963" spans="1:6" s="33" customFormat="1" ht="15.65">
      <c r="A963" s="163"/>
      <c r="B963" s="153"/>
      <c r="C963" s="116"/>
      <c r="D963" s="116"/>
      <c r="E963" s="32"/>
      <c r="F963"/>
    </row>
    <row r="964" spans="1:6" s="33" customFormat="1" ht="15.65">
      <c r="A964" s="163"/>
      <c r="B964" s="153"/>
      <c r="C964" s="116"/>
      <c r="D964" s="116"/>
      <c r="E964" s="32"/>
      <c r="F964"/>
    </row>
    <row r="965" spans="1:6" s="33" customFormat="1" ht="15.65">
      <c r="A965" s="163"/>
      <c r="B965" s="153"/>
      <c r="C965" s="116"/>
      <c r="D965" s="116"/>
      <c r="E965" s="32"/>
      <c r="F965"/>
    </row>
    <row r="966" spans="1:6" s="33" customFormat="1" ht="15.65">
      <c r="A966" s="163"/>
      <c r="B966" s="153"/>
      <c r="C966" s="116"/>
      <c r="D966" s="116"/>
      <c r="E966" s="32"/>
      <c r="F966"/>
    </row>
    <row r="967" spans="1:6" s="33" customFormat="1" ht="15.65">
      <c r="A967" s="163"/>
      <c r="B967" s="153"/>
      <c r="C967" s="116"/>
      <c r="D967" s="116"/>
      <c r="E967" s="32"/>
      <c r="F967"/>
    </row>
    <row r="968" spans="1:6" s="33" customFormat="1" ht="15.65">
      <c r="A968" s="163"/>
      <c r="B968" s="153"/>
      <c r="C968" s="116"/>
      <c r="D968" s="116"/>
      <c r="E968" s="32"/>
      <c r="F968"/>
    </row>
    <row r="969" spans="1:6" s="33" customFormat="1" ht="15.65">
      <c r="A969" s="163"/>
      <c r="B969" s="153"/>
      <c r="C969" s="116"/>
      <c r="D969" s="116"/>
      <c r="E969" s="32"/>
      <c r="F969"/>
    </row>
    <row r="970" spans="1:6" s="33" customFormat="1" ht="15.65">
      <c r="A970" s="163"/>
      <c r="B970" s="153"/>
      <c r="C970" s="116"/>
      <c r="D970" s="116"/>
      <c r="E970" s="32"/>
      <c r="F970"/>
    </row>
    <row r="971" spans="1:6" s="33" customFormat="1" ht="15.65">
      <c r="A971" s="163"/>
      <c r="B971" s="153"/>
      <c r="C971" s="116"/>
      <c r="D971" s="116"/>
      <c r="E971" s="32"/>
      <c r="F971"/>
    </row>
    <row r="972" spans="1:6" s="33" customFormat="1" ht="15.65">
      <c r="A972" s="163"/>
      <c r="B972" s="153"/>
      <c r="C972" s="116"/>
      <c r="D972" s="116"/>
      <c r="E972" s="32"/>
      <c r="F972"/>
    </row>
    <row r="973" spans="1:6" s="33" customFormat="1" ht="15.65">
      <c r="A973" s="163"/>
      <c r="B973" s="153"/>
      <c r="C973" s="116"/>
      <c r="D973" s="116"/>
      <c r="E973" s="32"/>
      <c r="F973"/>
    </row>
    <row r="974" spans="1:6" s="33" customFormat="1" ht="15.65">
      <c r="A974" s="163"/>
      <c r="B974" s="153"/>
      <c r="C974" s="116"/>
      <c r="D974" s="116"/>
      <c r="E974" s="32"/>
      <c r="F974"/>
    </row>
    <row r="975" spans="1:6" s="33" customFormat="1" ht="15.65">
      <c r="A975" s="163"/>
      <c r="B975" s="153"/>
      <c r="C975" s="116"/>
      <c r="D975" s="116"/>
      <c r="E975" s="32"/>
      <c r="F975"/>
    </row>
    <row r="976" spans="1:6" s="33" customFormat="1" ht="15.65">
      <c r="A976" s="163"/>
      <c r="B976" s="153"/>
      <c r="C976" s="116"/>
      <c r="D976" s="116"/>
      <c r="E976" s="32"/>
      <c r="F976"/>
    </row>
    <row r="977" spans="1:6" s="33" customFormat="1" ht="15.65">
      <c r="A977" s="163"/>
      <c r="B977" s="153"/>
      <c r="C977" s="116"/>
      <c r="D977" s="116"/>
      <c r="E977" s="32"/>
      <c r="F977"/>
    </row>
    <row r="978" spans="1:6" s="33" customFormat="1" ht="15.65">
      <c r="A978" s="163"/>
      <c r="B978" s="153"/>
      <c r="C978" s="116"/>
      <c r="D978" s="116"/>
      <c r="E978" s="32"/>
      <c r="F978"/>
    </row>
    <row r="979" spans="1:6" s="33" customFormat="1" ht="15.65">
      <c r="A979" s="163"/>
      <c r="B979" s="153"/>
      <c r="C979" s="116"/>
      <c r="D979" s="116"/>
      <c r="E979" s="32"/>
      <c r="F979"/>
    </row>
    <row r="980" spans="1:6" s="33" customFormat="1" ht="15.65">
      <c r="A980" s="163"/>
      <c r="B980" s="153"/>
      <c r="C980" s="116"/>
      <c r="D980" s="116"/>
      <c r="E980" s="32"/>
      <c r="F980"/>
    </row>
    <row r="981" spans="1:6" s="33" customFormat="1" ht="15.65">
      <c r="A981" s="163"/>
      <c r="B981" s="153"/>
      <c r="C981" s="116"/>
      <c r="D981" s="116"/>
      <c r="E981" s="32"/>
      <c r="F981"/>
    </row>
    <row r="982" spans="1:6" s="33" customFormat="1" ht="15.65">
      <c r="A982" s="163"/>
      <c r="B982" s="153"/>
      <c r="C982" s="116"/>
      <c r="D982" s="116"/>
      <c r="E982" s="32"/>
      <c r="F982"/>
    </row>
    <row r="983" spans="1:6" s="33" customFormat="1" ht="15.65">
      <c r="A983" s="163"/>
      <c r="B983" s="153"/>
      <c r="C983" s="116"/>
      <c r="D983" s="116"/>
      <c r="E983" s="32"/>
      <c r="F983"/>
    </row>
    <row r="984" spans="1:6" s="33" customFormat="1" ht="15.65">
      <c r="A984" s="163"/>
      <c r="B984" s="153"/>
      <c r="C984" s="116"/>
      <c r="D984" s="116"/>
      <c r="E984" s="32"/>
      <c r="F984"/>
    </row>
    <row r="985" spans="1:6" s="33" customFormat="1" ht="15.65">
      <c r="A985" s="163"/>
      <c r="B985" s="153"/>
      <c r="C985" s="116"/>
      <c r="D985" s="116"/>
      <c r="E985" s="32"/>
      <c r="F985"/>
    </row>
    <row r="986" spans="1:6" s="33" customFormat="1" ht="15.65">
      <c r="A986" s="163"/>
      <c r="B986" s="153"/>
      <c r="C986" s="116"/>
      <c r="D986" s="116"/>
      <c r="E986" s="32"/>
      <c r="F986"/>
    </row>
    <row r="987" spans="1:6" s="33" customFormat="1" ht="15.65">
      <c r="A987" s="163"/>
      <c r="B987" s="153"/>
      <c r="C987" s="116"/>
      <c r="D987" s="116"/>
      <c r="E987" s="32"/>
      <c r="F987"/>
    </row>
    <row r="988" spans="1:6" s="33" customFormat="1" ht="15.65">
      <c r="A988" s="163"/>
      <c r="B988" s="153"/>
      <c r="C988" s="116"/>
      <c r="D988" s="116"/>
      <c r="E988" s="32"/>
      <c r="F988"/>
    </row>
    <row r="989" spans="1:6" s="33" customFormat="1" ht="15.65">
      <c r="A989" s="163"/>
      <c r="B989" s="153"/>
      <c r="C989" s="116"/>
      <c r="D989" s="116"/>
      <c r="E989" s="32"/>
      <c r="F989"/>
    </row>
    <row r="990" spans="1:6" s="33" customFormat="1" ht="15.65">
      <c r="A990" s="163"/>
      <c r="B990" s="153"/>
      <c r="C990" s="116"/>
      <c r="D990" s="116"/>
      <c r="E990" s="32"/>
      <c r="F990"/>
    </row>
    <row r="991" spans="1:6" s="33" customFormat="1" ht="15.65">
      <c r="A991" s="163"/>
      <c r="B991" s="153"/>
      <c r="C991" s="116"/>
      <c r="D991" s="116"/>
      <c r="E991" s="32"/>
      <c r="F991"/>
    </row>
    <row r="992" spans="1:6" s="33" customFormat="1" ht="15.65">
      <c r="A992" s="163"/>
      <c r="B992" s="153"/>
      <c r="C992" s="116"/>
      <c r="D992" s="116"/>
      <c r="E992" s="32"/>
      <c r="F992"/>
    </row>
    <row r="993" spans="1:6" s="33" customFormat="1" ht="15.65">
      <c r="A993" s="163"/>
      <c r="B993" s="153"/>
      <c r="C993" s="116"/>
      <c r="D993" s="116"/>
      <c r="E993" s="32"/>
      <c r="F993"/>
    </row>
    <row r="994" spans="1:6" s="33" customFormat="1" ht="15.65">
      <c r="A994" s="163"/>
      <c r="B994" s="153"/>
      <c r="C994" s="116"/>
      <c r="D994" s="116"/>
      <c r="E994" s="32"/>
      <c r="F994"/>
    </row>
    <row r="995" spans="1:6" s="33" customFormat="1" ht="15.65">
      <c r="A995" s="163"/>
      <c r="B995" s="153"/>
      <c r="C995" s="116"/>
      <c r="D995" s="116"/>
      <c r="E995" s="32"/>
      <c r="F995"/>
    </row>
    <row r="996" spans="1:6" s="33" customFormat="1" ht="15.65">
      <c r="A996" s="163"/>
      <c r="B996" s="153"/>
      <c r="C996" s="116"/>
      <c r="D996" s="116"/>
      <c r="E996" s="32"/>
      <c r="F996"/>
    </row>
    <row r="997" spans="1:6" s="33" customFormat="1" ht="15.65">
      <c r="A997" s="163"/>
      <c r="B997" s="153"/>
      <c r="C997" s="116"/>
      <c r="D997" s="116"/>
      <c r="E997" s="32"/>
      <c r="F997"/>
    </row>
    <row r="998" spans="1:6" s="33" customFormat="1" ht="15.65">
      <c r="A998" s="163"/>
      <c r="B998" s="153"/>
      <c r="C998" s="116"/>
      <c r="D998" s="116"/>
      <c r="E998" s="32"/>
      <c r="F998"/>
    </row>
    <row r="999" spans="1:6" s="33" customFormat="1" ht="15.65">
      <c r="A999" s="163"/>
      <c r="B999" s="153"/>
      <c r="C999" s="116"/>
      <c r="D999" s="116"/>
      <c r="E999" s="32"/>
      <c r="F999"/>
    </row>
    <row r="1000" spans="1:6" s="33" customFormat="1" ht="15.65">
      <c r="A1000" s="163"/>
      <c r="B1000" s="153"/>
      <c r="C1000" s="116"/>
      <c r="D1000" s="116"/>
      <c r="E1000" s="32"/>
      <c r="F1000"/>
    </row>
    <row r="1001" spans="1:6" ht="13.45" customHeight="1" thickBot="1">
      <c r="A1001" s="164"/>
      <c r="B1001" s="444" t="str">
        <f ca="1">OFFSET(L!$C$1,MATCH("General"&amp;"Cpy",L!$A:$A,0)-1,SL,,)</f>
        <v>© 2018 Responsible Minerals Initiative. All rights reserved.</v>
      </c>
      <c r="C1001" s="444"/>
      <c r="D1001" s="444"/>
      <c r="E1001" s="31"/>
    </row>
    <row r="1002" spans="1:6" ht="13.6"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984375" defaultRowHeight="12.9"/>
  <cols>
    <col min="1" max="1" width="9.09765625" style="261" bestFit="1" customWidth="1"/>
    <col min="2" max="2" width="42.8984375" style="261" customWidth="1"/>
    <col min="3" max="3" width="63.8984375" style="261" customWidth="1"/>
    <col min="4" max="4" width="25.5" style="261" customWidth="1"/>
    <col min="5" max="5" width="12.59765625" style="261" customWidth="1"/>
    <col min="6" max="6" width="12.59765625" style="262" customWidth="1"/>
    <col min="7" max="7" width="15.3984375" style="261" customWidth="1"/>
    <col min="8" max="8" width="23.8984375" style="261" customWidth="1"/>
    <col min="9" max="9" width="28.09765625" style="261" customWidth="1"/>
    <col min="10" max="10" width="48.19921875" style="261" hidden="1" customWidth="1"/>
    <col min="11" max="11" width="49.69921875" style="261" hidden="1" customWidth="1"/>
    <col min="12" max="13" width="49.69921875" style="261" customWidth="1"/>
    <col min="14" max="16384" width="8.8984375" style="261"/>
  </cols>
  <sheetData>
    <row r="1" spans="1:16" ht="152.35"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64" customFormat="1" ht="51.65">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6"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6"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6"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6"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6"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6"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6"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2"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984375" defaultRowHeight="13.6"/>
  <cols>
    <col min="1" max="1" width="14.59765625" style="178" customWidth="1"/>
    <col min="2" max="2" width="14" style="178" customWidth="1"/>
    <col min="3" max="3" width="6.09765625" style="178" customWidth="1"/>
    <col min="4" max="4" width="56.19921875" style="178" customWidth="1"/>
    <col min="5" max="5" width="53.69921875" style="317" customWidth="1"/>
    <col min="6" max="6" width="54.09765625" style="178" customWidth="1"/>
    <col min="7" max="7" width="68.19921875" style="178" customWidth="1"/>
    <col min="8" max="8" width="49.19921875" style="178" customWidth="1"/>
    <col min="9" max="9" width="51.59765625" style="178" customWidth="1"/>
    <col min="10" max="10" width="50.19921875" style="178" customWidth="1"/>
    <col min="11" max="11" width="51.8984375" style="308" customWidth="1"/>
    <col min="12" max="12" width="66.8984375" style="343" customWidth="1"/>
    <col min="13" max="13" width="46.09765625" style="45" customWidth="1"/>
    <col min="14" max="16384" width="8.89843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1.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39.65">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244.5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0.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7.2">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3"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6">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40.75">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0.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0.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0.7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67.9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27.2">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81.5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7.2">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67.9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27.2">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0.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0.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42">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14.1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6">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40.75">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356.6">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7.95"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19.4">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28.25">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14.1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14.1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0.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57.1">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258.14999999999998">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85.6">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99.85">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14.1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99.85">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39.65">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199.7">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185.4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85.6">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71.349999999999994">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0.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7.2">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85.6">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67.9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4.35">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42">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1.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81.5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08.7">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67.9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2.8">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2.8">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65">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12.45">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81.5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76.6">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03.8">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14.1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40.75">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190.2">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27.2">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298.89999999999998">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49.44999999999999">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35.85">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285.3">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95.1">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40.75">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6.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26.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7.2">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7.2">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7.2">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7.2">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7.2">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7.2">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6">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6.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6.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6.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6.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1.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54.9">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22.3">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49.44999999999999">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67.9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35.8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08.7">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35.8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6">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30.9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08.7">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12.4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03.8">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7.2">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67.9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7.2">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49.44999999999999">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08.7">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258.14999999999998">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44.5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7.2">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35.8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81.5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03.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190.2">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176.6">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7.2">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7.2">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40.75">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42.8">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4.35">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7.2">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7.2">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7.2">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7.2">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27.2">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28.55">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14.3">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38.75">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38.7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28.55">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28.5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7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7.2">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28.55">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4.35">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0.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65">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26.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28.5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0.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7.2">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28.55">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14.3">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14.3">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14.3">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14.3">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14.3">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14.3">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14.3">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6"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7.2">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7.2">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7.2">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7.2">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7.2">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7.2">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7.2">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7.2">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7.2">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7.2">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7.2">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16.3">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14.3">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2.1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0.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0.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4.35">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27.2">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0.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6">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4.35">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99999999999997"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99999999999997"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99999999999997"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99999999999997"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99999999999997"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7.2">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27.2">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7.2">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7.2">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27.2">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7.2">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0.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40.75">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0.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27.2">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0.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0.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27.2">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0.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4.35">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4.35">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4.35">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4.35">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67.9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67.9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67.9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67.9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54.3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54.3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54.3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54.3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40.75">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40.75">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40.75">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40.75">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4.35">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4.35">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4.35">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4.35">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0.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0.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0.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0.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40.75">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54.3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4.35">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40.75">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1.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4.35">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40.75">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0.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40.75">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40.75">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27.2">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59.95"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59.95"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40.75">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40.75">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40.75">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40.75">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7.2">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7.2">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7.2">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7.2">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0.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7.2">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1.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7.2">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7.2">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67.9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7.2">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27.2">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5.1">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Voltz, Ronald</cp:lastModifiedBy>
  <cp:lastPrinted>2015-04-21T20:47:43Z</cp:lastPrinted>
  <dcterms:created xsi:type="dcterms:W3CDTF">2010-06-21T21:00:23Z</dcterms:created>
  <dcterms:modified xsi:type="dcterms:W3CDTF">2018-10-15T14:52:36Z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